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1\Desktop\važni dokumenti\fin plan 2024\glava 1-Financiski plan i plan nabave za 2024\"/>
    </mc:Choice>
  </mc:AlternateContent>
  <xr:revisionPtr revIDLastSave="0" documentId="13_ncr:1_{15B2B7F4-5552-4C4C-9FDD-E2ED90FB8889}" xr6:coauthVersionLast="47" xr6:coauthVersionMax="47" xr10:uidLastSave="{00000000-0000-0000-0000-000000000000}"/>
  <bookViews>
    <workbookView xWindow="2850" yWindow="2850" windowWidth="21600" windowHeight="1138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G51" i="1" s="1"/>
  <c r="H51" i="1" s="1"/>
  <c r="H44" i="1"/>
  <c r="H42" i="1"/>
  <c r="H33" i="1"/>
  <c r="H32" i="1"/>
  <c r="H24" i="1"/>
  <c r="H23" i="1"/>
  <c r="H15" i="1"/>
  <c r="H109" i="1"/>
  <c r="H107" i="1"/>
  <c r="H108" i="1"/>
  <c r="H97" i="1"/>
  <c r="H96" i="1"/>
  <c r="H95" i="1"/>
  <c r="H78" i="1"/>
  <c r="H79" i="1"/>
  <c r="H80" i="1"/>
  <c r="H81" i="1"/>
  <c r="H83" i="1"/>
  <c r="H85" i="1"/>
  <c r="H69" i="1"/>
  <c r="H70" i="1"/>
  <c r="H71" i="1"/>
  <c r="H72" i="1"/>
  <c r="H73" i="1"/>
  <c r="H75" i="1"/>
  <c r="H56" i="1"/>
  <c r="H57" i="1"/>
  <c r="H58" i="1"/>
  <c r="H59" i="1"/>
  <c r="H60" i="1"/>
  <c r="H61" i="1"/>
  <c r="H68" i="1"/>
  <c r="H125" i="1"/>
  <c r="H123" i="1"/>
  <c r="H122" i="1"/>
  <c r="H121" i="1"/>
  <c r="H145" i="1"/>
  <c r="H148" i="1"/>
  <c r="H149" i="1"/>
  <c r="H150" i="1"/>
  <c r="H151" i="1"/>
  <c r="H147" i="1" s="1"/>
  <c r="H161" i="1"/>
  <c r="G163" i="1"/>
  <c r="G162" i="1"/>
  <c r="H162" i="1" s="1"/>
  <c r="G161" i="1"/>
  <c r="G149" i="1"/>
  <c r="G148" i="1"/>
  <c r="G140" i="1"/>
  <c r="G139" i="1" s="1"/>
  <c r="G131" i="1"/>
  <c r="H131" i="1" s="1"/>
  <c r="G130" i="1"/>
  <c r="H130" i="1" s="1"/>
  <c r="G129" i="1"/>
  <c r="H129" i="1" s="1"/>
  <c r="G128" i="1"/>
  <c r="H128" i="1" s="1"/>
  <c r="G124" i="1"/>
  <c r="H124" i="1" s="1"/>
  <c r="G123" i="1"/>
  <c r="G122" i="1"/>
  <c r="G121" i="1"/>
  <c r="G120" i="1"/>
  <c r="H120" i="1" s="1"/>
  <c r="G117" i="1"/>
  <c r="G116" i="1"/>
  <c r="H116" i="1" s="1"/>
  <c r="G115" i="1"/>
  <c r="H115" i="1" s="1"/>
  <c r="G114" i="1"/>
  <c r="H114" i="1" s="1"/>
  <c r="G113" i="1"/>
  <c r="H113" i="1" s="1"/>
  <c r="G111" i="1"/>
  <c r="H111" i="1" s="1"/>
  <c r="G110" i="1"/>
  <c r="H110" i="1" s="1"/>
  <c r="G109" i="1"/>
  <c r="G108" i="1"/>
  <c r="G107" i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G96" i="1"/>
  <c r="G95" i="1"/>
  <c r="G94" i="1"/>
  <c r="H94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G84" i="1"/>
  <c r="H84" i="1" s="1"/>
  <c r="G83" i="1"/>
  <c r="G82" i="1"/>
  <c r="H82" i="1" s="1"/>
  <c r="G81" i="1"/>
  <c r="G80" i="1"/>
  <c r="G79" i="1"/>
  <c r="G78" i="1"/>
  <c r="G77" i="1"/>
  <c r="H77" i="1" s="1"/>
  <c r="G76" i="1"/>
  <c r="H76" i="1" s="1"/>
  <c r="G75" i="1"/>
  <c r="G74" i="1"/>
  <c r="H74" i="1" s="1"/>
  <c r="G73" i="1"/>
  <c r="G72" i="1"/>
  <c r="G71" i="1"/>
  <c r="G70" i="1"/>
  <c r="G69" i="1"/>
  <c r="G68" i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G60" i="1"/>
  <c r="G59" i="1"/>
  <c r="G58" i="1"/>
  <c r="G57" i="1"/>
  <c r="G56" i="1"/>
  <c r="G54" i="1"/>
  <c r="H54" i="1" s="1"/>
  <c r="G53" i="1"/>
  <c r="H53" i="1" s="1"/>
  <c r="G52" i="1"/>
  <c r="H52" i="1" s="1"/>
  <c r="G44" i="1"/>
  <c r="G42" i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G32" i="1"/>
  <c r="G27" i="1"/>
  <c r="G26" i="1" s="1"/>
  <c r="G25" i="1"/>
  <c r="H25" i="1" s="1"/>
  <c r="G24" i="1"/>
  <c r="G15" i="1" s="1"/>
  <c r="G23" i="1"/>
  <c r="G22" i="1"/>
  <c r="H22" i="1" s="1"/>
  <c r="H166" i="1"/>
  <c r="G166" i="1"/>
  <c r="H164" i="1"/>
  <c r="G164" i="1"/>
  <c r="H154" i="1"/>
  <c r="G154" i="1"/>
  <c r="G145" i="1"/>
  <c r="H141" i="1"/>
  <c r="G141" i="1"/>
  <c r="H132" i="1"/>
  <c r="G132" i="1"/>
  <c r="H117" i="1"/>
  <c r="H47" i="1"/>
  <c r="G47" i="1"/>
  <c r="H45" i="1"/>
  <c r="G45" i="1"/>
  <c r="H119" i="1" l="1"/>
  <c r="H140" i="1"/>
  <c r="H139" i="1" s="1"/>
  <c r="G126" i="1"/>
  <c r="H27" i="1"/>
  <c r="H26" i="1" s="1"/>
  <c r="H31" i="1"/>
  <c r="H126" i="1"/>
  <c r="H160" i="1"/>
  <c r="G160" i="1"/>
  <c r="G147" i="1"/>
  <c r="G119" i="1"/>
  <c r="G31" i="1"/>
  <c r="G21" i="1"/>
  <c r="H21" i="1"/>
  <c r="F41" i="1" l="1"/>
  <c r="F26" i="1"/>
  <c r="E119" i="1"/>
  <c r="E16" i="1"/>
  <c r="E50" i="1"/>
  <c r="F51" i="1"/>
  <c r="F50" i="1" s="1"/>
  <c r="E112" i="1"/>
  <c r="G112" i="1" s="1"/>
  <c r="H112" i="1" s="1"/>
  <c r="F141" i="1"/>
  <c r="E141" i="1"/>
  <c r="F119" i="1"/>
  <c r="F129" i="1"/>
  <c r="F132" i="1"/>
  <c r="F139" i="1"/>
  <c r="F145" i="1"/>
  <c r="F149" i="1"/>
  <c r="F154" i="1"/>
  <c r="F164" i="1"/>
  <c r="F166" i="1"/>
  <c r="E21" i="1"/>
  <c r="F36" i="1"/>
  <c r="F44" i="1"/>
  <c r="E26" i="1"/>
  <c r="E31" i="1"/>
  <c r="E41" i="1"/>
  <c r="G41" i="1" s="1"/>
  <c r="H41" i="1" s="1"/>
  <c r="H14" i="1" s="1"/>
  <c r="E45" i="1"/>
  <c r="E47" i="1"/>
  <c r="E55" i="1"/>
  <c r="G55" i="1" s="1"/>
  <c r="E93" i="1"/>
  <c r="G93" i="1" s="1"/>
  <c r="H93" i="1" s="1"/>
  <c r="E117" i="1"/>
  <c r="E126" i="1"/>
  <c r="E132" i="1"/>
  <c r="E139" i="1"/>
  <c r="E145" i="1"/>
  <c r="E147" i="1"/>
  <c r="E154" i="1"/>
  <c r="E160" i="1"/>
  <c r="E164" i="1"/>
  <c r="E166" i="1"/>
  <c r="F117" i="1"/>
  <c r="F47" i="1"/>
  <c r="F45" i="1"/>
  <c r="H55" i="1" l="1"/>
  <c r="H50" i="1" s="1"/>
  <c r="H49" i="1" s="1"/>
  <c r="G50" i="1"/>
  <c r="G49" i="1" s="1"/>
  <c r="G14" i="1"/>
  <c r="E49" i="1"/>
  <c r="F21" i="1"/>
  <c r="F15" i="1"/>
  <c r="E15" i="1"/>
  <c r="E14" i="1" s="1"/>
  <c r="F147" i="1"/>
  <c r="F160" i="1"/>
  <c r="F126" i="1"/>
  <c r="F31" i="1"/>
  <c r="F49" i="1" l="1"/>
  <c r="F14" i="1"/>
</calcChain>
</file>

<file path=xl/sharedStrings.xml><?xml version="1.0" encoding="utf-8"?>
<sst xmlns="http://schemas.openxmlformats.org/spreadsheetml/2006/main" count="187" uniqueCount="143">
  <si>
    <t>OSNOVNA ŠKOLA LOTRŠČAK</t>
  </si>
  <si>
    <t>DONJE SVETICE 127</t>
  </si>
  <si>
    <t>10 000 ZAGREB</t>
  </si>
  <si>
    <t xml:space="preserve">Izvor </t>
  </si>
  <si>
    <t>konto</t>
  </si>
  <si>
    <t>naziv konta</t>
  </si>
  <si>
    <t>2024</t>
  </si>
  <si>
    <t>Vlastiti prihodi</t>
  </si>
  <si>
    <t>IŠA</t>
  </si>
  <si>
    <t>Prihod za posebne namjene-donacije</t>
  </si>
  <si>
    <t>Izvor 1.1.1</t>
  </si>
  <si>
    <t>Izvor 2.1.1</t>
  </si>
  <si>
    <t>Izvor 3.1.1</t>
  </si>
  <si>
    <t xml:space="preserve">Pomoći iz drugih proračuna-mzo </t>
  </si>
  <si>
    <t>Knjige i lektire</t>
  </si>
  <si>
    <t>E-tur</t>
  </si>
  <si>
    <t>Prehrana MZO</t>
  </si>
  <si>
    <t>Izvor 4.1.1</t>
  </si>
  <si>
    <t>Donacija Grada Zagreba</t>
  </si>
  <si>
    <t>Donacija Grada Zagreba za plaće pb</t>
  </si>
  <si>
    <t>Donacija Grada Zagreba za plaće asistenata</t>
  </si>
  <si>
    <t>Donacija Grada Zagreba za materijalne troškove</t>
  </si>
  <si>
    <t>Donacija Grada Zagreba za lektire</t>
  </si>
  <si>
    <t>Donacija Grada Zagreba za opremu</t>
  </si>
  <si>
    <t>Donacija Grada Zagreba za prehranu</t>
  </si>
  <si>
    <t>Donacija Grada Zagreba za sistematski</t>
  </si>
  <si>
    <t>Donacija Grada Zagreba za ŠUP i provjeru plivanja</t>
  </si>
  <si>
    <t>Izvor 5.1.1</t>
  </si>
  <si>
    <t>Tekuće pomoći shema i medni dan</t>
  </si>
  <si>
    <t xml:space="preserve">Tekuće pomoći shema </t>
  </si>
  <si>
    <t>Tekuće pomoći medni dan</t>
  </si>
  <si>
    <t>Izvor 6.1.1</t>
  </si>
  <si>
    <t>Prihod za projekte</t>
  </si>
  <si>
    <t>Izvor 7.1.1</t>
  </si>
  <si>
    <t>Prihod od EU projekata</t>
  </si>
  <si>
    <t>Prihod za eu asistente</t>
  </si>
  <si>
    <t xml:space="preserve">                                                                              SVEUKOPNO RASHODI</t>
  </si>
  <si>
    <t>Rashodi poslovanja</t>
  </si>
  <si>
    <t>Službena putovanja</t>
  </si>
  <si>
    <t>Trošak Božićnog domijenka</t>
  </si>
  <si>
    <t>Trošak za kraj školske godine</t>
  </si>
  <si>
    <t>Ostali ne planirani troškovi u kuhinji</t>
  </si>
  <si>
    <t>Usluga tekućeg i investiciskog održavanja</t>
  </si>
  <si>
    <t>Usluga promidžbe i informiranja</t>
  </si>
  <si>
    <t>Intelektualne i osobne usluge</t>
  </si>
  <si>
    <t>Računalne usluge</t>
  </si>
  <si>
    <t>Ostale usluge</t>
  </si>
  <si>
    <t>Reprezentacija</t>
  </si>
  <si>
    <t>Članarine i norme</t>
  </si>
  <si>
    <t>Kotizacije</t>
  </si>
  <si>
    <t>Ostali nespomenuti rashodi poslovanja</t>
  </si>
  <si>
    <t>Zatezne kamate</t>
  </si>
  <si>
    <t>Ostali nespomenuti financijski rashodi</t>
  </si>
  <si>
    <t>Vlastiti rashodi-trošak ravnatelja za godišnju skupštinu uprave</t>
  </si>
  <si>
    <t>Pomoći iz drugih proračuna-mzo plaće</t>
  </si>
  <si>
    <t>Plaće za redovan rad</t>
  </si>
  <si>
    <t>Plaće za prekovremeni rad</t>
  </si>
  <si>
    <t>Ostali rashodi za zaposlene</t>
  </si>
  <si>
    <t>Doprinos za obvezno zdravstveno osiguranje</t>
  </si>
  <si>
    <t>Naknada za prijevoz,rad na terenu i odvojen život</t>
  </si>
  <si>
    <t>Plaće produženog boravka</t>
  </si>
  <si>
    <t>Plaće škole</t>
  </si>
  <si>
    <t>Donacija Grada Zagreba za knjige</t>
  </si>
  <si>
    <t>Naknada građanima i kućanstvima u naravi-knjige i lektire</t>
  </si>
  <si>
    <t>MZO-lektire i udžbenici</t>
  </si>
  <si>
    <t>Grad Zagreb-škola u prirodi i plivanje</t>
  </si>
  <si>
    <t>Grad Zagreb-asistenti</t>
  </si>
  <si>
    <t>Eu asistenti</t>
  </si>
  <si>
    <t>Školska shema,voće povrće i mliječni proizvodi</t>
  </si>
  <si>
    <t>Mlijeko i mliječni proizvodi</t>
  </si>
  <si>
    <t>Voće</t>
  </si>
  <si>
    <t>Medni dan</t>
  </si>
  <si>
    <t>Troškovi projekta MZO</t>
  </si>
  <si>
    <t>Troškovi projekta prijavljenih na natječaje Eu fondova</t>
  </si>
  <si>
    <t xml:space="preserve">                                                 SVEUKUPNO PRIHODI</t>
  </si>
  <si>
    <t>Razne donacije</t>
  </si>
  <si>
    <t>Poseban doprinos za poticanje zapošljevanje osoba s invaliditetom</t>
  </si>
  <si>
    <t>Naknada građanima i kućanstvima u naravi-knjige</t>
  </si>
  <si>
    <t>Naknada građanima i kućanstvima u naravi-  lektire</t>
  </si>
  <si>
    <t>Prihod od najma prostora</t>
  </si>
  <si>
    <t>Prihod od školarina</t>
  </si>
  <si>
    <t>Rezervacije za upis u školu</t>
  </si>
  <si>
    <t>Tekuće pomoći iz proračuna koji im nije nadležan-plaće</t>
  </si>
  <si>
    <t xml:space="preserve">      Smještaj na službenom putovanju</t>
  </si>
  <si>
    <t xml:space="preserve">     Dnevnice </t>
  </si>
  <si>
    <t xml:space="preserve">     Stručno usavršavanje zaposlenika</t>
  </si>
  <si>
    <t xml:space="preserve">    Uredski materijal i ostali materijalni rashodi</t>
  </si>
  <si>
    <t>Prihod za projekte (Carnet,INA,Daroviti...)</t>
  </si>
  <si>
    <t>Usluge tekućeg i investiciskog održavanja</t>
  </si>
  <si>
    <t>Prihod od OŠ Ružičnjak</t>
  </si>
  <si>
    <t xml:space="preserve">     Nastavni zavod za javno zdravstvo</t>
  </si>
  <si>
    <t>Godišnja revizija</t>
  </si>
  <si>
    <t>Nabava lijekova za potrebe učenika i dijelatnika</t>
  </si>
  <si>
    <t>Uredski materijal i ostali materijalni rashodi</t>
  </si>
  <si>
    <t xml:space="preserve">     Sredstva za čišćenje</t>
  </si>
  <si>
    <t xml:space="preserve">     Sredstva za čišćenje kuhinjskih aparata</t>
  </si>
  <si>
    <t xml:space="preserve">     Materijal za higijenske potrepštine (wc papir)</t>
  </si>
  <si>
    <t xml:space="preserve">     Materijal za higijenske potrepštine (salvete,ubrusi)</t>
  </si>
  <si>
    <t xml:space="preserve">     Kopirni papir</t>
  </si>
  <si>
    <t xml:space="preserve">     Didaktički materijal(karte za zemljopis,mat.za likovni,mat.za razrednu nastavu</t>
  </si>
  <si>
    <t xml:space="preserve">     Markeri za učitelje</t>
  </si>
  <si>
    <t xml:space="preserve">     Namirnice za kuhinju </t>
  </si>
  <si>
    <t xml:space="preserve">     Mlijeko i mliječni proizvodi</t>
  </si>
  <si>
    <t xml:space="preserve">     Meso i mesne prerađevine</t>
  </si>
  <si>
    <t xml:space="preserve">     Kruh i krušni proizvodi</t>
  </si>
  <si>
    <t xml:space="preserve">     Voće i voćne prerađevine</t>
  </si>
  <si>
    <t>Službena radna odjeća i obuća</t>
  </si>
  <si>
    <t>Materijal i dijelovi za tekuće i investicisko održavanje</t>
  </si>
  <si>
    <t>Sitni inventar i autogume</t>
  </si>
  <si>
    <t xml:space="preserve">   Usluge  pošte </t>
  </si>
  <si>
    <t xml:space="preserve">   Usluge telefona </t>
  </si>
  <si>
    <t xml:space="preserve">    Usluge prijevoza(plaćaju učenici)</t>
  </si>
  <si>
    <t xml:space="preserve">    Usluge prijevoza(plaća škola)</t>
  </si>
  <si>
    <t xml:space="preserve">    Usluge prijevoza djelatnika</t>
  </si>
  <si>
    <t xml:space="preserve">     Usluga odvoza napoja,ulja iz kuhinje,održavanje nape</t>
  </si>
  <si>
    <t xml:space="preserve">   Voda</t>
  </si>
  <si>
    <t xml:space="preserve">   Električna energija</t>
  </si>
  <si>
    <t xml:space="preserve">   Odvoz smeća</t>
  </si>
  <si>
    <t xml:space="preserve">   Plin</t>
  </si>
  <si>
    <t xml:space="preserve">   Najam prostora</t>
  </si>
  <si>
    <t xml:space="preserve">  Najam kopirnog aparata</t>
  </si>
  <si>
    <t>Zdravstvene i veterinarske usluge</t>
  </si>
  <si>
    <t xml:space="preserve">    Sanitarne za kuharice,higijenski minimum</t>
  </si>
  <si>
    <t xml:space="preserve">    Sistematski pregledi zaposlenika</t>
  </si>
  <si>
    <t>Bankarske usluge i usluge platnog prometa</t>
  </si>
  <si>
    <t xml:space="preserve">    Osiguranje objekta</t>
  </si>
  <si>
    <t xml:space="preserve">    Osiguranje učenika</t>
  </si>
  <si>
    <t xml:space="preserve">    Osiguranje-alarm</t>
  </si>
  <si>
    <t>Oprema i uređenje škole</t>
  </si>
  <si>
    <t>Najam prostora</t>
  </si>
  <si>
    <t>Razne donacije-uplata firmi za školarine</t>
  </si>
  <si>
    <t>Razne donacije-uplata firmi za  razne donacije</t>
  </si>
  <si>
    <t>Donacija e-tur</t>
  </si>
  <si>
    <t>Donacija Grada Zagreba ostali prihodi(Baltazar)</t>
  </si>
  <si>
    <t xml:space="preserve"> sviježe i smrznuto voće i povrće</t>
  </si>
  <si>
    <t>opremanje i uređenje škole</t>
  </si>
  <si>
    <t>Materijal i sredstva za čišćenje i održavanje</t>
  </si>
  <si>
    <t>grijanje</t>
  </si>
  <si>
    <t xml:space="preserve">            FINANCIJSKI PLAN ZA 2024 S PROJEKCIJAMA ZA 2025 I 2026 GODINU</t>
  </si>
  <si>
    <t>RINO LIMITI</t>
  </si>
  <si>
    <t>2025</t>
  </si>
  <si>
    <t>2026</t>
  </si>
  <si>
    <t>OIB: 56494929657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</si>
</sst>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2" applyNumberFormat="0" applyFill="0" applyAlignment="0" applyProtection="0"/>
  </cellStyleXfs>
  <cellXfs count="28">
    <xf numFmtId="0" fontId="0" fillId="0" borderId="0" xfId="0"/>
    <xf numFmtId="0" fontId="4" fillId="4" borderId="0" xfId="3"/>
    <xf numFmtId="0" fontId="2" fillId="2" borderId="0" xfId="1"/>
    <xf numFmtId="0" fontId="5" fillId="6" borderId="0" xfId="5"/>
    <xf numFmtId="0" fontId="1" fillId="7" borderId="0" xfId="6"/>
    <xf numFmtId="49" fontId="4" fillId="4" borderId="0" xfId="3" applyNumberFormat="1"/>
    <xf numFmtId="0" fontId="3" fillId="3" borderId="0" xfId="2"/>
    <xf numFmtId="0" fontId="5" fillId="5" borderId="0" xfId="4"/>
    <xf numFmtId="0" fontId="5" fillId="8" borderId="0" xfId="7"/>
    <xf numFmtId="0" fontId="5" fillId="6" borderId="1" xfId="5" applyBorder="1"/>
    <xf numFmtId="3" fontId="0" fillId="0" borderId="0" xfId="0" applyNumberFormat="1"/>
    <xf numFmtId="3" fontId="4" fillId="4" borderId="0" xfId="3" applyNumberFormat="1"/>
    <xf numFmtId="3" fontId="5" fillId="5" borderId="0" xfId="4" applyNumberFormat="1"/>
    <xf numFmtId="3" fontId="5" fillId="8" borderId="0" xfId="7" applyNumberFormat="1"/>
    <xf numFmtId="0" fontId="0" fillId="9" borderId="0" xfId="0" applyFill="1"/>
    <xf numFmtId="3" fontId="0" fillId="9" borderId="0" xfId="0" applyNumberFormat="1" applyFill="1"/>
    <xf numFmtId="3" fontId="5" fillId="10" borderId="0" xfId="5" applyNumberFormat="1" applyFill="1"/>
    <xf numFmtId="0" fontId="0" fillId="11" borderId="0" xfId="0" applyFill="1"/>
    <xf numFmtId="3" fontId="5" fillId="6" borderId="1" xfId="5" applyNumberFormat="1" applyBorder="1"/>
    <xf numFmtId="3" fontId="1" fillId="7" borderId="0" xfId="6" applyNumberFormat="1"/>
    <xf numFmtId="3" fontId="0" fillId="11" borderId="0" xfId="0" applyNumberFormat="1" applyFill="1"/>
    <xf numFmtId="0" fontId="0" fillId="12" borderId="0" xfId="0" applyFill="1"/>
    <xf numFmtId="0" fontId="3" fillId="12" borderId="0" xfId="2" applyFill="1"/>
    <xf numFmtId="3" fontId="3" fillId="12" borderId="0" xfId="2" applyNumberFormat="1" applyFill="1"/>
    <xf numFmtId="3" fontId="0" fillId="12" borderId="0" xfId="0" applyNumberFormat="1" applyFill="1"/>
    <xf numFmtId="49" fontId="3" fillId="12" borderId="0" xfId="2" applyNumberFormat="1" applyFill="1"/>
    <xf numFmtId="0" fontId="8" fillId="13" borderId="2" xfId="8" applyFont="1" applyFill="1"/>
    <xf numFmtId="3" fontId="4" fillId="14" borderId="0" xfId="3" applyNumberFormat="1" applyFill="1"/>
  </cellXfs>
  <cellStyles count="9">
    <cellStyle name="40% - Isticanje4" xfId="6" builtinId="43"/>
    <cellStyle name="Dobro" xfId="1" builtinId="26"/>
    <cellStyle name="Isticanje1" xfId="4" builtinId="29"/>
    <cellStyle name="Isticanje2" xfId="5" builtinId="33"/>
    <cellStyle name="Isticanje6" xfId="7" builtinId="49"/>
    <cellStyle name="Loše" xfId="2" builtinId="27"/>
    <cellStyle name="Neutralno" xfId="3" builtinId="28"/>
    <cellStyle name="Normalno" xfId="0" builtinId="0"/>
    <cellStyle name="Ukupni zbroj" xfId="8" builtinId="25"/>
  </cellStyles>
  <dxfs count="3">
    <dxf>
      <numFmt numFmtId="3" formatCode="#,##0"/>
    </dxf>
    <dxf>
      <numFmt numFmtId="3" formatCode="#,##0"/>
    </dxf>
    <dxf>
      <numFmt numFmtId="0" formatCode="General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CE99A6-1F10-4569-B87E-EBE49880AA57}" name="Tablica1" displayName="Tablica1" ref="B13:H167" totalsRowShown="0">
  <autoFilter ref="B13:H167" xr:uid="{C8CE99A6-1F10-4569-B87E-EBE49880AA57}"/>
  <tableColumns count="7">
    <tableColumn id="1" xr3:uid="{B97A844B-84DE-457C-88E7-FC797CA3813F}" name="Izvor "/>
    <tableColumn id="2" xr3:uid="{9E73ABE4-BEF4-4414-902C-63E2D26F3A86}" name="konto"/>
    <tableColumn id="3" xr3:uid="{60486A92-41A9-4B82-BD25-CD3BE3E8CE90}" name="naziv konta"/>
    <tableColumn id="4" xr3:uid="{F5DCBEE8-220B-49B3-B8F4-5A564A1C16D7}" name="2024" dataDxfId="2">
      <calculatedColumnFormula>E15+E18+E20+E31+E38+E39+E41+E42+E43+E44+E45+E50+E51+E52+E57+E60+E65+E66+E67+E68+E69+E70+E71+#REF!+E71+E72+E73+E74+E76+E81+E89+E95+E100+E103+E104+E119+E126+E130+E131</calculatedColumnFormula>
    </tableColumn>
    <tableColumn id="5" xr3:uid="{CBFD6329-56A7-4907-B305-B471F274AD6E}" name="RINO LIMITI"/>
    <tableColumn id="6" xr3:uid="{36927B64-C1BA-45A5-B87D-5C8F2FC50C25}" name="2025" dataDxfId="1"/>
    <tableColumn id="7" xr3:uid="{092300AB-1E22-47D1-9BB6-B7B32097A53E}" name="2026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167"/>
  <sheetViews>
    <sheetView tabSelected="1" workbookViewId="0">
      <selection activeCell="D6" sqref="D6"/>
    </sheetView>
  </sheetViews>
  <sheetFormatPr defaultColWidth="9.140625" defaultRowHeight="15" x14ac:dyDescent="0.25"/>
  <cols>
    <col min="2" max="2" width="14" customWidth="1"/>
    <col min="3" max="3" width="17.7109375" customWidth="1"/>
    <col min="4" max="4" width="45.5703125" customWidth="1"/>
    <col min="5" max="5" width="14.5703125" customWidth="1"/>
    <col min="6" max="6" width="10" customWidth="1"/>
  </cols>
  <sheetData>
    <row r="3" spans="1:31" x14ac:dyDescent="0.25">
      <c r="B3" t="s">
        <v>0</v>
      </c>
    </row>
    <row r="4" spans="1:31" x14ac:dyDescent="0.25">
      <c r="B4" t="s">
        <v>1</v>
      </c>
    </row>
    <row r="5" spans="1:31" x14ac:dyDescent="0.25">
      <c r="B5" t="s">
        <v>2</v>
      </c>
    </row>
    <row r="6" spans="1:31" x14ac:dyDescent="0.25">
      <c r="B6" t="s">
        <v>142</v>
      </c>
    </row>
    <row r="10" spans="1:31" x14ac:dyDescent="0.25">
      <c r="D10" t="s">
        <v>138</v>
      </c>
    </row>
    <row r="13" spans="1:31" x14ac:dyDescent="0.25">
      <c r="B13" t="s">
        <v>3</v>
      </c>
      <c r="C13" t="s">
        <v>4</v>
      </c>
      <c r="D13" t="s">
        <v>5</v>
      </c>
      <c r="E13" t="s">
        <v>6</v>
      </c>
      <c r="F13" t="s">
        <v>139</v>
      </c>
      <c r="G13" t="s">
        <v>140</v>
      </c>
      <c r="H13" t="s">
        <v>141</v>
      </c>
    </row>
    <row r="14" spans="1:31" s="2" customFormat="1" x14ac:dyDescent="0.25">
      <c r="A14"/>
      <c r="B14" s="3"/>
      <c r="C14" s="3"/>
      <c r="D14" s="3" t="s">
        <v>74</v>
      </c>
      <c r="E14" s="16">
        <f>E15+E21+E26+E31+E41+E45+E47</f>
        <v>1653738</v>
      </c>
      <c r="F14" s="16">
        <f>F15+F21+F26+F31+F41+F45+F47</f>
        <v>1640000</v>
      </c>
      <c r="G14" s="16">
        <f>G15+G21+G26+G31+G41+G45+G47</f>
        <v>1893560</v>
      </c>
      <c r="H14" s="16">
        <f>H15+H21+H26+H31+H41+H45+H47</f>
        <v>2085125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1" s="1" customFormat="1" x14ac:dyDescent="0.25">
      <c r="A15"/>
      <c r="B15" s="5" t="s">
        <v>10</v>
      </c>
      <c r="C15" s="1" t="s">
        <v>7</v>
      </c>
      <c r="E15" s="11">
        <f>E16+E17+E18+E20</f>
        <v>371288</v>
      </c>
      <c r="F15" s="11">
        <f>F16+F17+F18+F20</f>
        <v>385700</v>
      </c>
      <c r="G15" s="11">
        <f>G16+G17+G18+G20</f>
        <v>497271</v>
      </c>
      <c r="H15" s="27">
        <f>H16+H17+H18+H20</f>
        <v>509342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x14ac:dyDescent="0.25">
      <c r="C16">
        <v>31121</v>
      </c>
      <c r="D16" t="s">
        <v>80</v>
      </c>
      <c r="E16" s="10">
        <f>383138-E24</f>
        <v>366138</v>
      </c>
      <c r="F16" s="10">
        <v>381800</v>
      </c>
      <c r="G16" s="10">
        <v>491521</v>
      </c>
      <c r="H16" s="10">
        <v>503092</v>
      </c>
    </row>
    <row r="17" spans="1:39" x14ac:dyDescent="0.25">
      <c r="C17">
        <v>31122</v>
      </c>
      <c r="D17" t="s">
        <v>79</v>
      </c>
      <c r="E17" s="10">
        <v>2500</v>
      </c>
      <c r="F17" s="10">
        <v>1400</v>
      </c>
      <c r="G17" s="10">
        <v>2750</v>
      </c>
      <c r="H17" s="10">
        <v>3000</v>
      </c>
    </row>
    <row r="18" spans="1:39" x14ac:dyDescent="0.25">
      <c r="C18">
        <v>31123</v>
      </c>
      <c r="D18" t="s">
        <v>8</v>
      </c>
      <c r="E18" s="10">
        <v>2000</v>
      </c>
      <c r="F18" s="10">
        <v>2000</v>
      </c>
      <c r="G18" s="10">
        <v>2300</v>
      </c>
      <c r="H18" s="10">
        <v>2500</v>
      </c>
    </row>
    <row r="19" spans="1:39" x14ac:dyDescent="0.25">
      <c r="C19">
        <v>311241</v>
      </c>
      <c r="D19" t="s">
        <v>132</v>
      </c>
      <c r="E19" s="10">
        <v>0</v>
      </c>
      <c r="F19" s="10">
        <v>0</v>
      </c>
      <c r="G19" s="10">
        <v>0</v>
      </c>
      <c r="H19" s="10">
        <v>0</v>
      </c>
    </row>
    <row r="20" spans="1:39" x14ac:dyDescent="0.25">
      <c r="C20">
        <v>31124</v>
      </c>
      <c r="D20" t="s">
        <v>81</v>
      </c>
      <c r="E20" s="10">
        <v>650</v>
      </c>
      <c r="F20" s="10">
        <v>500</v>
      </c>
      <c r="G20" s="10">
        <v>700</v>
      </c>
      <c r="H20" s="10">
        <v>750</v>
      </c>
    </row>
    <row r="21" spans="1:39" s="22" customFormat="1" x14ac:dyDescent="0.25">
      <c r="A21" s="21"/>
      <c r="B21" s="25" t="s">
        <v>11</v>
      </c>
      <c r="C21" s="22" t="s">
        <v>9</v>
      </c>
      <c r="E21" s="23">
        <f>E22+E23+E24+E25</f>
        <v>38300</v>
      </c>
      <c r="F21" s="23">
        <f>F22+F23+F24+F25</f>
        <v>19600</v>
      </c>
      <c r="G21" s="23">
        <f>G22+G23+G24+G25</f>
        <v>42130</v>
      </c>
      <c r="H21" s="23">
        <f>H22+H23+H24+H25</f>
        <v>46343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39" x14ac:dyDescent="0.25">
      <c r="C22">
        <v>35511</v>
      </c>
      <c r="D22" t="s">
        <v>75</v>
      </c>
      <c r="E22" s="10">
        <v>16000</v>
      </c>
      <c r="F22" s="10">
        <v>2600</v>
      </c>
      <c r="G22" s="10">
        <f>E22+E22*10%</f>
        <v>17600</v>
      </c>
      <c r="H22" s="10">
        <f>G22+G22*10%</f>
        <v>19360</v>
      </c>
    </row>
    <row r="23" spans="1:39" x14ac:dyDescent="0.25">
      <c r="C23">
        <v>355112</v>
      </c>
      <c r="D23" t="s">
        <v>131</v>
      </c>
      <c r="E23" s="10">
        <v>1300</v>
      </c>
      <c r="F23" s="10">
        <v>500</v>
      </c>
      <c r="G23" s="10">
        <f>E23+E23*10%</f>
        <v>1430</v>
      </c>
      <c r="H23" s="10">
        <f>G23+G23*10%</f>
        <v>1573</v>
      </c>
    </row>
    <row r="24" spans="1:39" x14ac:dyDescent="0.25">
      <c r="C24">
        <v>355111</v>
      </c>
      <c r="D24" t="s">
        <v>130</v>
      </c>
      <c r="E24" s="10">
        <v>17000</v>
      </c>
      <c r="F24" s="10">
        <v>15000</v>
      </c>
      <c r="G24" s="10">
        <f>E24+E24*10%</f>
        <v>18700</v>
      </c>
      <c r="H24" s="10">
        <f>G24+G24*10%</f>
        <v>20570</v>
      </c>
    </row>
    <row r="25" spans="1:39" x14ac:dyDescent="0.25">
      <c r="C25">
        <v>35512</v>
      </c>
      <c r="D25" t="s">
        <v>89</v>
      </c>
      <c r="E25" s="10">
        <v>4000</v>
      </c>
      <c r="F25" s="10">
        <v>1500</v>
      </c>
      <c r="G25" s="10">
        <f>E25+E25*10%</f>
        <v>4400</v>
      </c>
      <c r="H25" s="10">
        <f>G25+G25*10%</f>
        <v>4840</v>
      </c>
    </row>
    <row r="26" spans="1:39" s="7" customFormat="1" x14ac:dyDescent="0.25">
      <c r="A26"/>
      <c r="B26" s="7" t="s">
        <v>12</v>
      </c>
      <c r="C26" s="7" t="s">
        <v>13</v>
      </c>
      <c r="E26" s="12">
        <f>E27+E28+E29+E30</f>
        <v>945000</v>
      </c>
      <c r="F26" s="12">
        <f t="shared" ref="F26:H26" si="0">F27+F28+F29+F30</f>
        <v>937000</v>
      </c>
      <c r="G26" s="12">
        <f t="shared" si="0"/>
        <v>1059714</v>
      </c>
      <c r="H26" s="12">
        <f t="shared" si="0"/>
        <v>1209646.1000000001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39" x14ac:dyDescent="0.25">
      <c r="C27">
        <v>33111</v>
      </c>
      <c r="D27" t="s">
        <v>82</v>
      </c>
      <c r="E27" s="10">
        <v>830000</v>
      </c>
      <c r="F27" s="10">
        <v>830000</v>
      </c>
      <c r="G27" s="10">
        <f>E27+E27*15%+1714</f>
        <v>956214</v>
      </c>
      <c r="H27" s="10">
        <f>G27+G27*15%</f>
        <v>1099646.1000000001</v>
      </c>
    </row>
    <row r="28" spans="1:39" x14ac:dyDescent="0.25">
      <c r="C28">
        <v>33112</v>
      </c>
      <c r="D28" t="s">
        <v>14</v>
      </c>
      <c r="E28" s="10">
        <v>42000</v>
      </c>
      <c r="F28" s="10">
        <v>35000</v>
      </c>
      <c r="G28" s="10">
        <v>26000</v>
      </c>
      <c r="H28" s="10">
        <v>28000</v>
      </c>
    </row>
    <row r="29" spans="1:39" x14ac:dyDescent="0.25">
      <c r="C29">
        <v>33113</v>
      </c>
      <c r="D29" t="s">
        <v>15</v>
      </c>
      <c r="E29" s="10">
        <v>15000</v>
      </c>
      <c r="F29" s="10">
        <v>14000</v>
      </c>
      <c r="G29" s="10">
        <v>15500</v>
      </c>
      <c r="H29" s="10">
        <v>16000</v>
      </c>
    </row>
    <row r="30" spans="1:39" x14ac:dyDescent="0.25">
      <c r="C30">
        <v>33114</v>
      </c>
      <c r="D30" t="s">
        <v>16</v>
      </c>
      <c r="E30" s="10">
        <v>58000</v>
      </c>
      <c r="F30" s="10">
        <v>58000</v>
      </c>
      <c r="G30" s="10">
        <v>62000</v>
      </c>
      <c r="H30" s="10">
        <v>66000</v>
      </c>
    </row>
    <row r="31" spans="1:39" s="8" customFormat="1" x14ac:dyDescent="0.25">
      <c r="A31"/>
      <c r="B31" s="8" t="s">
        <v>17</v>
      </c>
      <c r="C31" s="8" t="s">
        <v>18</v>
      </c>
      <c r="E31" s="13">
        <f>E32+E33+E34+E35+E36+E37+E38+E39</f>
        <v>244350</v>
      </c>
      <c r="F31" s="13">
        <f t="shared" ref="F31:H31" si="1">F32+F33+F34+F35+F36+F37+F38+F39</f>
        <v>242400</v>
      </c>
      <c r="G31" s="13">
        <f t="shared" si="1"/>
        <v>266945</v>
      </c>
      <c r="H31" s="13">
        <f t="shared" si="1"/>
        <v>291743.90000000002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x14ac:dyDescent="0.25">
      <c r="C32">
        <v>35121</v>
      </c>
      <c r="D32" t="s">
        <v>19</v>
      </c>
      <c r="E32" s="10">
        <v>107000</v>
      </c>
      <c r="F32" s="10">
        <v>104000</v>
      </c>
      <c r="G32" s="10">
        <f>E32+E32*10%</f>
        <v>117700</v>
      </c>
      <c r="H32" s="10">
        <f>G32+G32*10%</f>
        <v>129470</v>
      </c>
    </row>
    <row r="33" spans="2:8" x14ac:dyDescent="0.25">
      <c r="C33">
        <v>35122</v>
      </c>
      <c r="D33" t="s">
        <v>20</v>
      </c>
      <c r="E33" s="10">
        <v>60000</v>
      </c>
      <c r="F33" s="10">
        <v>60000</v>
      </c>
      <c r="G33" s="10">
        <f>E33+E33*10%</f>
        <v>66000</v>
      </c>
      <c r="H33" s="10">
        <f>G33+G33*10%</f>
        <v>72600</v>
      </c>
    </row>
    <row r="34" spans="2:8" x14ac:dyDescent="0.25">
      <c r="C34">
        <v>35123</v>
      </c>
      <c r="D34" t="s">
        <v>21</v>
      </c>
      <c r="E34" s="10">
        <v>26000</v>
      </c>
      <c r="F34" s="10">
        <v>26000</v>
      </c>
      <c r="G34" s="10">
        <f>E34+E34*3%</f>
        <v>26780</v>
      </c>
      <c r="H34" s="10">
        <f>G34+G34*3%</f>
        <v>27583.4</v>
      </c>
    </row>
    <row r="35" spans="2:8" x14ac:dyDescent="0.25">
      <c r="C35">
        <v>35124</v>
      </c>
      <c r="D35" t="s">
        <v>22</v>
      </c>
      <c r="E35" s="10">
        <v>400</v>
      </c>
      <c r="F35" s="10">
        <v>400</v>
      </c>
      <c r="G35" s="10">
        <f>E35+E35*5%</f>
        <v>420</v>
      </c>
      <c r="H35" s="10">
        <f>G35+G35*5%</f>
        <v>441</v>
      </c>
    </row>
    <row r="36" spans="2:8" x14ac:dyDescent="0.25">
      <c r="C36">
        <v>35125</v>
      </c>
      <c r="D36" t="s">
        <v>23</v>
      </c>
      <c r="E36" s="10">
        <v>0</v>
      </c>
      <c r="F36" s="10">
        <f>Tablica1[[#This Row],[2024]]+Tablica1[[#This Row],[2024]]*10%</f>
        <v>0</v>
      </c>
      <c r="G36" s="10">
        <f>E36+E36*5%</f>
        <v>0</v>
      </c>
      <c r="H36" s="10">
        <f t="shared" ref="H36:H39" si="2">G36+G36*10%</f>
        <v>0</v>
      </c>
    </row>
    <row r="37" spans="2:8" x14ac:dyDescent="0.25">
      <c r="C37">
        <v>35126</v>
      </c>
      <c r="D37" t="s">
        <v>24</v>
      </c>
      <c r="E37" s="10">
        <v>43750</v>
      </c>
      <c r="F37" s="10">
        <v>45000</v>
      </c>
      <c r="G37" s="10">
        <f>E37+E37*10%</f>
        <v>48125</v>
      </c>
      <c r="H37" s="10">
        <f t="shared" si="2"/>
        <v>52937.5</v>
      </c>
    </row>
    <row r="38" spans="2:8" x14ac:dyDescent="0.25">
      <c r="C38">
        <v>35127</v>
      </c>
      <c r="D38" t="s">
        <v>25</v>
      </c>
      <c r="E38" s="10">
        <v>4000</v>
      </c>
      <c r="F38" s="10">
        <v>4000</v>
      </c>
      <c r="G38" s="10">
        <f>E38+E38*10%</f>
        <v>4400</v>
      </c>
      <c r="H38" s="10">
        <f t="shared" si="2"/>
        <v>4840</v>
      </c>
    </row>
    <row r="39" spans="2:8" x14ac:dyDescent="0.25">
      <c r="C39">
        <v>35128</v>
      </c>
      <c r="D39" t="s">
        <v>26</v>
      </c>
      <c r="E39" s="10">
        <v>3200</v>
      </c>
      <c r="F39" s="10">
        <v>3000</v>
      </c>
      <c r="G39" s="10">
        <f>E39+E39*10%</f>
        <v>3520</v>
      </c>
      <c r="H39" s="10">
        <f t="shared" si="2"/>
        <v>3872</v>
      </c>
    </row>
    <row r="40" spans="2:8" x14ac:dyDescent="0.25">
      <c r="C40">
        <v>35129</v>
      </c>
      <c r="D40" t="s">
        <v>133</v>
      </c>
      <c r="E40" s="10">
        <v>3000</v>
      </c>
      <c r="F40" s="10">
        <v>3000</v>
      </c>
      <c r="G40" s="10">
        <v>3000</v>
      </c>
      <c r="H40" s="10">
        <v>3000</v>
      </c>
    </row>
    <row r="41" spans="2:8" x14ac:dyDescent="0.25">
      <c r="B41" s="14" t="s">
        <v>27</v>
      </c>
      <c r="C41" s="14" t="s">
        <v>28</v>
      </c>
      <c r="D41" s="14"/>
      <c r="E41" s="15">
        <f>E42+E43+E44</f>
        <v>5000</v>
      </c>
      <c r="F41" s="15">
        <f>Tablica1[[#This Row],[2024]]+Tablica1[[#This Row],[2024]]*10%</f>
        <v>5500</v>
      </c>
      <c r="G41" s="15">
        <f>E41+E41*10%</f>
        <v>5500</v>
      </c>
      <c r="H41" s="15">
        <f>G41+G41*10%</f>
        <v>6050</v>
      </c>
    </row>
    <row r="42" spans="2:8" x14ac:dyDescent="0.25">
      <c r="C42">
        <v>35132</v>
      </c>
      <c r="D42" t="s">
        <v>29</v>
      </c>
      <c r="E42" s="10">
        <v>4800</v>
      </c>
      <c r="F42" s="10">
        <v>4800</v>
      </c>
      <c r="G42" s="10">
        <f>E42+E42*10%</f>
        <v>5280</v>
      </c>
      <c r="H42" s="10">
        <f>G42+G42*10%</f>
        <v>5808</v>
      </c>
    </row>
    <row r="43" spans="2:8" x14ac:dyDescent="0.25">
      <c r="C43">
        <v>35133</v>
      </c>
      <c r="D43" t="s">
        <v>30</v>
      </c>
      <c r="E43" s="10">
        <v>200</v>
      </c>
      <c r="F43" s="10">
        <v>200</v>
      </c>
      <c r="G43" s="10">
        <v>200</v>
      </c>
      <c r="H43" s="10">
        <v>200</v>
      </c>
    </row>
    <row r="44" spans="2:8" x14ac:dyDescent="0.25">
      <c r="C44">
        <v>35134</v>
      </c>
      <c r="D44" t="s">
        <v>35</v>
      </c>
      <c r="E44" s="10">
        <v>0</v>
      </c>
      <c r="F44" s="10">
        <f>Tablica1[[#This Row],[2024]]+Tablica1[[#This Row],[2024]]*10%</f>
        <v>0</v>
      </c>
      <c r="G44" s="10">
        <f>E44+E44*10%</f>
        <v>0</v>
      </c>
      <c r="H44" s="10">
        <f>G44+G44*10%</f>
        <v>0</v>
      </c>
    </row>
    <row r="45" spans="2:8" x14ac:dyDescent="0.25">
      <c r="B45" s="14" t="s">
        <v>31</v>
      </c>
      <c r="C45" s="14" t="s">
        <v>32</v>
      </c>
      <c r="D45" s="14"/>
      <c r="E45" s="15">
        <f>E46</f>
        <v>1800</v>
      </c>
      <c r="F45" s="15">
        <f t="shared" ref="F45:H45" si="3">F46</f>
        <v>1800</v>
      </c>
      <c r="G45" s="15">
        <f t="shared" si="3"/>
        <v>2000</v>
      </c>
      <c r="H45" s="15">
        <f t="shared" si="3"/>
        <v>2000</v>
      </c>
    </row>
    <row r="46" spans="2:8" x14ac:dyDescent="0.25">
      <c r="C46">
        <v>35111</v>
      </c>
      <c r="D46" t="s">
        <v>87</v>
      </c>
      <c r="E46" s="10">
        <v>1800</v>
      </c>
      <c r="F46" s="10">
        <v>1800</v>
      </c>
      <c r="G46" s="10">
        <v>2000</v>
      </c>
      <c r="H46" s="10">
        <v>2000</v>
      </c>
    </row>
    <row r="47" spans="2:8" x14ac:dyDescent="0.25">
      <c r="B47" s="14" t="s">
        <v>33</v>
      </c>
      <c r="C47" s="14" t="s">
        <v>34</v>
      </c>
      <c r="D47" s="14"/>
      <c r="E47" s="15">
        <f>E48</f>
        <v>48000</v>
      </c>
      <c r="F47" s="15">
        <f t="shared" ref="F47:H47" si="4">F48</f>
        <v>48000</v>
      </c>
      <c r="G47" s="15">
        <f t="shared" si="4"/>
        <v>20000</v>
      </c>
      <c r="H47" s="15">
        <f t="shared" si="4"/>
        <v>20000</v>
      </c>
    </row>
    <row r="48" spans="2:8" x14ac:dyDescent="0.25">
      <c r="C48">
        <v>35131</v>
      </c>
      <c r="D48" t="s">
        <v>34</v>
      </c>
      <c r="E48" s="10">
        <v>48000</v>
      </c>
      <c r="F48" s="10">
        <v>48000</v>
      </c>
      <c r="G48" s="10">
        <v>20000</v>
      </c>
      <c r="H48" s="10">
        <v>20000</v>
      </c>
    </row>
    <row r="49" spans="1:36" s="9" customFormat="1" x14ac:dyDescent="0.25">
      <c r="A49"/>
      <c r="B49" s="9" t="s">
        <v>36</v>
      </c>
      <c r="E49" s="18">
        <f>E50+E112+E117+E119+E126+E132+E139+E141+E145++E147+E160+E164+E166</f>
        <v>1653738</v>
      </c>
      <c r="F49" s="18">
        <f>F50+F112+F117+F119+F126+F132+F139+F141+F145+F147+F160+F164+F166</f>
        <v>1643300</v>
      </c>
      <c r="G49" s="18">
        <f>G50+G112+G117+G119+G126+G132+G139+G141+G145+G147+G160+G164+G166</f>
        <v>1896859.6</v>
      </c>
      <c r="H49" s="18">
        <f>H50+H112+H117+H119+H126+H132+H139+H141+H145+H147+H160+H164+H166</f>
        <v>2088754.76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</row>
    <row r="50" spans="1:36" s="4" customFormat="1" x14ac:dyDescent="0.25">
      <c r="A50"/>
      <c r="B50" s="4" t="s">
        <v>10</v>
      </c>
      <c r="C50" s="4" t="s">
        <v>37</v>
      </c>
      <c r="E50" s="19">
        <f>E52+E53+E54+E55+E56+E57+E58+E59+E60+E61+E62+E63+E64+E65+E66+E67+E68+E69+E70+E71+E73+E72+E74+E75+E76+E77+E78+E79+E80+E81+E82+E83+E84+E85+E86+E87+E88+E89+E90+E91+E92+E93+E94+E95+E96+E97+E98+E99+E100+E101+E102+E103+E104+E105+E106+E107+E108+E109+E110+E111</f>
        <v>343040</v>
      </c>
      <c r="F50" s="19">
        <f>SUM(F51:F111)</f>
        <v>345150</v>
      </c>
      <c r="G50" s="19">
        <f>G51+G52+G53+G54+G55+G56+G57+G58+G59+G60+G61+G62+G63+G64+G65+G66+G67+G68+G69+G70+G71+G72+G73+G74+G75+G76+G77+G78+G79+G80+G80+G80+G80+G80+G81+G80+G80+G82+G83+G84+G85+G86+G87+G88+G89+G90+G91+G92+G93+G94+G95+G96+G97+G98+G99+G100+G101+G102+G103+G104+G105+G106+G107+G108+G109+G110+G111</f>
        <v>432760</v>
      </c>
      <c r="H50" s="19">
        <f>H51+H52+H53+H54+H55+H56+H57+H58+H59+H60+H61+H62+H63+H64+H65+H66+H67+H68+H69+H70+H71+H72+H73+H74+H75+H76+H77+H78+H79+H80+H80+H80+H80+H80+H81+H80+H80+H82+H83+H84+H85+H86+H87+H88+H89+H90+H91+H92+H93+H94+H95+H96+H97+H98+H99+H100+H101+H102+H103+H104+H105+H106+H107+H108+H109+H110+H111</f>
        <v>475234.32</v>
      </c>
      <c r="I50"/>
      <c r="J50"/>
      <c r="K50"/>
      <c r="L50"/>
      <c r="M50"/>
      <c r="N50"/>
      <c r="O50"/>
      <c r="P50"/>
      <c r="Q50"/>
      <c r="R50"/>
    </row>
    <row r="51" spans="1:36" x14ac:dyDescent="0.25">
      <c r="C51">
        <v>42421</v>
      </c>
      <c r="D51" t="s">
        <v>38</v>
      </c>
      <c r="E51" s="10">
        <f>E52+E53+E54</f>
        <v>3000</v>
      </c>
      <c r="F51" s="10">
        <f>Tablica1[[#This Row],[2024]]+Tablica1[[#This Row],[2024]]*10%</f>
        <v>3300</v>
      </c>
      <c r="G51" s="10">
        <f t="shared" ref="G51:G94" si="5">E51+E51*10%</f>
        <v>3300</v>
      </c>
      <c r="H51" s="10">
        <f>G51+G51*10%</f>
        <v>3630</v>
      </c>
    </row>
    <row r="52" spans="1:36" x14ac:dyDescent="0.25">
      <c r="C52">
        <v>42422</v>
      </c>
      <c r="D52" t="s">
        <v>83</v>
      </c>
      <c r="E52" s="10">
        <v>500</v>
      </c>
      <c r="F52" s="10">
        <v>500</v>
      </c>
      <c r="G52" s="10">
        <f t="shared" si="5"/>
        <v>550</v>
      </c>
      <c r="H52" s="10">
        <f t="shared" ref="H52:H94" si="6">G52+G52*10%</f>
        <v>605</v>
      </c>
    </row>
    <row r="53" spans="1:36" x14ac:dyDescent="0.25">
      <c r="C53">
        <v>42423</v>
      </c>
      <c r="D53" t="s">
        <v>84</v>
      </c>
      <c r="E53" s="10">
        <v>2000</v>
      </c>
      <c r="F53" s="10">
        <v>2000</v>
      </c>
      <c r="G53" s="10">
        <f t="shared" si="5"/>
        <v>2200</v>
      </c>
      <c r="H53" s="10">
        <f t="shared" si="6"/>
        <v>2420</v>
      </c>
    </row>
    <row r="54" spans="1:36" x14ac:dyDescent="0.25">
      <c r="C54">
        <v>42131</v>
      </c>
      <c r="D54" t="s">
        <v>85</v>
      </c>
      <c r="E54" s="10">
        <v>500</v>
      </c>
      <c r="F54" s="10">
        <v>500</v>
      </c>
      <c r="G54" s="10">
        <f t="shared" si="5"/>
        <v>550</v>
      </c>
      <c r="H54" s="10">
        <f t="shared" si="6"/>
        <v>605</v>
      </c>
    </row>
    <row r="55" spans="1:36" x14ac:dyDescent="0.25">
      <c r="C55">
        <v>4261</v>
      </c>
      <c r="D55" t="s">
        <v>93</v>
      </c>
      <c r="E55" s="10">
        <f>E56+E57+E58+E59+E60+E61+E64+E65</f>
        <v>15800</v>
      </c>
      <c r="F55" s="10">
        <v>15000</v>
      </c>
      <c r="G55" s="10">
        <f t="shared" si="5"/>
        <v>17380</v>
      </c>
      <c r="H55" s="10">
        <f t="shared" si="6"/>
        <v>19118</v>
      </c>
    </row>
    <row r="56" spans="1:36" x14ac:dyDescent="0.25">
      <c r="C56">
        <v>42611</v>
      </c>
      <c r="D56" t="s">
        <v>86</v>
      </c>
      <c r="E56" s="10">
        <v>5500</v>
      </c>
      <c r="F56" s="10">
        <v>5000</v>
      </c>
      <c r="G56" s="10">
        <f t="shared" si="5"/>
        <v>6050</v>
      </c>
      <c r="H56" s="10">
        <f t="shared" si="6"/>
        <v>6655</v>
      </c>
    </row>
    <row r="57" spans="1:36" x14ac:dyDescent="0.25">
      <c r="C57">
        <v>426112</v>
      </c>
      <c r="D57" t="s">
        <v>94</v>
      </c>
      <c r="E57" s="10">
        <v>4000</v>
      </c>
      <c r="F57" s="10">
        <v>4000</v>
      </c>
      <c r="G57" s="10">
        <f t="shared" si="5"/>
        <v>4400</v>
      </c>
      <c r="H57" s="10">
        <f t="shared" si="6"/>
        <v>4840</v>
      </c>
    </row>
    <row r="58" spans="1:36" x14ac:dyDescent="0.25">
      <c r="C58">
        <v>426113</v>
      </c>
      <c r="D58" t="s">
        <v>95</v>
      </c>
      <c r="E58" s="10">
        <v>300</v>
      </c>
      <c r="F58" s="10">
        <v>500</v>
      </c>
      <c r="G58" s="10">
        <f t="shared" si="5"/>
        <v>330</v>
      </c>
      <c r="H58" s="10">
        <f t="shared" si="6"/>
        <v>363</v>
      </c>
    </row>
    <row r="59" spans="1:36" x14ac:dyDescent="0.25">
      <c r="C59">
        <v>426114</v>
      </c>
      <c r="D59" t="s">
        <v>96</v>
      </c>
      <c r="E59" s="10">
        <v>1300</v>
      </c>
      <c r="F59" s="10">
        <v>1300</v>
      </c>
      <c r="G59" s="10">
        <f t="shared" si="5"/>
        <v>1430</v>
      </c>
      <c r="H59" s="10">
        <f t="shared" si="6"/>
        <v>1573</v>
      </c>
    </row>
    <row r="60" spans="1:36" x14ac:dyDescent="0.25">
      <c r="C60">
        <v>426115</v>
      </c>
      <c r="D60" t="s">
        <v>97</v>
      </c>
      <c r="E60" s="10">
        <v>3400</v>
      </c>
      <c r="F60" s="10">
        <v>3400</v>
      </c>
      <c r="G60" s="10">
        <f t="shared" si="5"/>
        <v>3740</v>
      </c>
      <c r="H60" s="10">
        <f t="shared" si="6"/>
        <v>4114</v>
      </c>
    </row>
    <row r="61" spans="1:36" x14ac:dyDescent="0.25">
      <c r="C61">
        <v>426116</v>
      </c>
      <c r="D61" t="s">
        <v>98</v>
      </c>
      <c r="E61" s="10">
        <v>500</v>
      </c>
      <c r="F61" s="10">
        <v>500</v>
      </c>
      <c r="G61" s="10">
        <f t="shared" si="5"/>
        <v>550</v>
      </c>
      <c r="H61" s="10">
        <f t="shared" si="6"/>
        <v>605</v>
      </c>
    </row>
    <row r="62" spans="1:36" x14ac:dyDescent="0.25">
      <c r="C62">
        <v>42614</v>
      </c>
      <c r="D62" t="s">
        <v>136</v>
      </c>
      <c r="E62" s="10">
        <v>1000</v>
      </c>
      <c r="F62" s="10">
        <v>1000</v>
      </c>
      <c r="G62" s="10">
        <f t="shared" si="5"/>
        <v>1100</v>
      </c>
      <c r="H62" s="10">
        <f t="shared" si="6"/>
        <v>1210</v>
      </c>
    </row>
    <row r="63" spans="1:36" x14ac:dyDescent="0.25">
      <c r="C63">
        <v>426161</v>
      </c>
      <c r="D63" t="s">
        <v>135</v>
      </c>
      <c r="E63" s="10">
        <v>2000</v>
      </c>
      <c r="F63" s="10">
        <v>2000</v>
      </c>
      <c r="G63" s="10">
        <f t="shared" si="5"/>
        <v>2200</v>
      </c>
      <c r="H63" s="10">
        <f t="shared" si="6"/>
        <v>2420</v>
      </c>
    </row>
    <row r="64" spans="1:36" x14ac:dyDescent="0.25">
      <c r="C64">
        <v>426117</v>
      </c>
      <c r="D64" t="s">
        <v>99</v>
      </c>
      <c r="E64" s="10">
        <v>500</v>
      </c>
      <c r="F64" s="10">
        <v>500</v>
      </c>
      <c r="G64" s="10">
        <f t="shared" si="5"/>
        <v>550</v>
      </c>
      <c r="H64" s="10">
        <f t="shared" si="6"/>
        <v>605</v>
      </c>
    </row>
    <row r="65" spans="3:8" x14ac:dyDescent="0.25">
      <c r="C65">
        <v>426118</v>
      </c>
      <c r="D65" t="s">
        <v>100</v>
      </c>
      <c r="E65" s="10">
        <v>300</v>
      </c>
      <c r="F65" s="10">
        <v>300</v>
      </c>
      <c r="G65" s="10">
        <f t="shared" si="5"/>
        <v>330</v>
      </c>
      <c r="H65" s="10">
        <f t="shared" si="6"/>
        <v>363</v>
      </c>
    </row>
    <row r="66" spans="3:8" x14ac:dyDescent="0.25">
      <c r="C66">
        <v>42621</v>
      </c>
      <c r="D66" t="s">
        <v>101</v>
      </c>
      <c r="E66" s="10">
        <v>22000</v>
      </c>
      <c r="F66" s="10">
        <v>22000</v>
      </c>
      <c r="G66" s="10">
        <f t="shared" si="5"/>
        <v>24200</v>
      </c>
      <c r="H66" s="10">
        <f t="shared" si="6"/>
        <v>26620</v>
      </c>
    </row>
    <row r="67" spans="3:8" x14ac:dyDescent="0.25">
      <c r="C67">
        <v>426211</v>
      </c>
      <c r="D67" t="s">
        <v>102</v>
      </c>
      <c r="E67" s="10">
        <v>11000</v>
      </c>
      <c r="F67" s="10">
        <v>11000</v>
      </c>
      <c r="G67" s="10">
        <f t="shared" si="5"/>
        <v>12100</v>
      </c>
      <c r="H67" s="10">
        <f t="shared" si="6"/>
        <v>13310</v>
      </c>
    </row>
    <row r="68" spans="3:8" x14ac:dyDescent="0.25">
      <c r="C68">
        <v>426212</v>
      </c>
      <c r="D68" t="s">
        <v>103</v>
      </c>
      <c r="E68" s="10">
        <v>25000</v>
      </c>
      <c r="F68" s="10">
        <v>25000</v>
      </c>
      <c r="G68" s="10">
        <f t="shared" si="5"/>
        <v>27500</v>
      </c>
      <c r="H68" s="10">
        <f t="shared" si="6"/>
        <v>30250</v>
      </c>
    </row>
    <row r="69" spans="3:8" x14ac:dyDescent="0.25">
      <c r="C69">
        <v>426213</v>
      </c>
      <c r="D69" t="s">
        <v>104</v>
      </c>
      <c r="E69" s="10">
        <v>5000</v>
      </c>
      <c r="F69" s="10">
        <v>5000</v>
      </c>
      <c r="G69" s="10">
        <f t="shared" si="5"/>
        <v>5500</v>
      </c>
      <c r="H69" s="10">
        <f t="shared" si="6"/>
        <v>6050</v>
      </c>
    </row>
    <row r="70" spans="3:8" x14ac:dyDescent="0.25">
      <c r="C70">
        <v>426214</v>
      </c>
      <c r="D70" t="s">
        <v>105</v>
      </c>
      <c r="E70" s="10">
        <v>7200</v>
      </c>
      <c r="F70" s="10">
        <v>7000</v>
      </c>
      <c r="G70" s="10">
        <f t="shared" si="5"/>
        <v>7920</v>
      </c>
      <c r="H70" s="10">
        <f t="shared" si="6"/>
        <v>8712</v>
      </c>
    </row>
    <row r="71" spans="3:8" x14ac:dyDescent="0.25">
      <c r="C71">
        <v>426215</v>
      </c>
      <c r="D71" t="s">
        <v>134</v>
      </c>
      <c r="E71" s="10">
        <v>7800</v>
      </c>
      <c r="F71" s="10">
        <v>7000</v>
      </c>
      <c r="G71" s="10">
        <f t="shared" si="5"/>
        <v>8580</v>
      </c>
      <c r="H71" s="10">
        <f t="shared" si="6"/>
        <v>9438</v>
      </c>
    </row>
    <row r="72" spans="3:8" x14ac:dyDescent="0.25">
      <c r="C72">
        <v>426217</v>
      </c>
      <c r="D72" t="s">
        <v>39</v>
      </c>
      <c r="E72" s="10">
        <v>500</v>
      </c>
      <c r="F72" s="10">
        <v>500</v>
      </c>
      <c r="G72" s="10">
        <f t="shared" si="5"/>
        <v>550</v>
      </c>
      <c r="H72" s="10">
        <f t="shared" si="6"/>
        <v>605</v>
      </c>
    </row>
    <row r="73" spans="3:8" x14ac:dyDescent="0.25">
      <c r="C73">
        <v>426218</v>
      </c>
      <c r="D73" t="s">
        <v>40</v>
      </c>
      <c r="E73" s="10">
        <v>500</v>
      </c>
      <c r="F73" s="10">
        <v>500</v>
      </c>
      <c r="G73" s="10">
        <f t="shared" si="5"/>
        <v>550</v>
      </c>
      <c r="H73" s="10">
        <f t="shared" si="6"/>
        <v>605</v>
      </c>
    </row>
    <row r="74" spans="3:8" x14ac:dyDescent="0.25">
      <c r="C74">
        <v>42619</v>
      </c>
      <c r="D74" t="s">
        <v>41</v>
      </c>
      <c r="E74" s="10">
        <v>500</v>
      </c>
      <c r="F74" s="10">
        <v>500</v>
      </c>
      <c r="G74" s="10">
        <f t="shared" si="5"/>
        <v>550</v>
      </c>
      <c r="H74" s="10">
        <f t="shared" si="6"/>
        <v>605</v>
      </c>
    </row>
    <row r="75" spans="3:8" x14ac:dyDescent="0.25">
      <c r="C75">
        <v>42951</v>
      </c>
      <c r="D75" t="s">
        <v>106</v>
      </c>
      <c r="E75" s="10">
        <v>4100</v>
      </c>
      <c r="F75" s="10">
        <v>4000</v>
      </c>
      <c r="G75" s="10">
        <f t="shared" si="5"/>
        <v>4510</v>
      </c>
      <c r="H75" s="10">
        <f t="shared" si="6"/>
        <v>4961</v>
      </c>
    </row>
    <row r="76" spans="3:8" x14ac:dyDescent="0.25">
      <c r="C76">
        <v>42952</v>
      </c>
      <c r="D76" t="s">
        <v>107</v>
      </c>
      <c r="E76" s="10">
        <v>13000</v>
      </c>
      <c r="F76" s="10">
        <v>13000</v>
      </c>
      <c r="G76" s="10">
        <f t="shared" si="5"/>
        <v>14300</v>
      </c>
      <c r="H76" s="10">
        <f t="shared" si="6"/>
        <v>15730</v>
      </c>
    </row>
    <row r="77" spans="3:8" x14ac:dyDescent="0.25">
      <c r="C77">
        <v>42641</v>
      </c>
      <c r="D77" t="s">
        <v>108</v>
      </c>
      <c r="E77" s="10">
        <v>2000</v>
      </c>
      <c r="F77" s="10">
        <v>2000</v>
      </c>
      <c r="G77" s="10">
        <f t="shared" si="5"/>
        <v>2200</v>
      </c>
      <c r="H77" s="10">
        <f t="shared" si="6"/>
        <v>2420</v>
      </c>
    </row>
    <row r="78" spans="3:8" ht="15.75" thickBot="1" x14ac:dyDescent="0.3">
      <c r="C78" s="26">
        <v>42511</v>
      </c>
      <c r="D78" t="s">
        <v>109</v>
      </c>
      <c r="E78" s="10">
        <v>200</v>
      </c>
      <c r="F78" s="10">
        <v>200</v>
      </c>
      <c r="G78" s="10">
        <f t="shared" si="5"/>
        <v>220</v>
      </c>
      <c r="H78" s="10">
        <f t="shared" si="6"/>
        <v>242</v>
      </c>
    </row>
    <row r="79" spans="3:8" ht="15.75" thickTop="1" x14ac:dyDescent="0.25">
      <c r="C79">
        <v>425112</v>
      </c>
      <c r="D79" t="s">
        <v>110</v>
      </c>
      <c r="E79" s="10">
        <v>2200</v>
      </c>
      <c r="F79" s="10">
        <v>2000</v>
      </c>
      <c r="G79" s="10">
        <f t="shared" si="5"/>
        <v>2420</v>
      </c>
      <c r="H79" s="10">
        <f t="shared" si="6"/>
        <v>2662</v>
      </c>
    </row>
    <row r="80" spans="3:8" x14ac:dyDescent="0.25">
      <c r="C80">
        <v>425113</v>
      </c>
      <c r="D80" t="s">
        <v>111</v>
      </c>
      <c r="E80" s="10">
        <v>8000</v>
      </c>
      <c r="F80" s="10">
        <v>8000</v>
      </c>
      <c r="G80" s="10">
        <f t="shared" si="5"/>
        <v>8800</v>
      </c>
      <c r="H80" s="10">
        <f t="shared" si="6"/>
        <v>9680</v>
      </c>
    </row>
    <row r="81" spans="3:8" x14ac:dyDescent="0.25">
      <c r="C81">
        <v>425114</v>
      </c>
      <c r="D81" t="s">
        <v>112</v>
      </c>
      <c r="E81" s="10">
        <v>300</v>
      </c>
      <c r="F81" s="10">
        <v>300</v>
      </c>
      <c r="G81" s="10">
        <f t="shared" si="5"/>
        <v>330</v>
      </c>
      <c r="H81" s="10">
        <f t="shared" si="6"/>
        <v>363</v>
      </c>
    </row>
    <row r="82" spans="3:8" x14ac:dyDescent="0.25">
      <c r="C82">
        <v>425115</v>
      </c>
      <c r="D82" t="s">
        <v>113</v>
      </c>
      <c r="E82" s="10">
        <v>500</v>
      </c>
      <c r="F82" s="10">
        <v>500</v>
      </c>
      <c r="G82" s="10">
        <f t="shared" si="5"/>
        <v>550</v>
      </c>
      <c r="H82" s="10">
        <f t="shared" si="6"/>
        <v>605</v>
      </c>
    </row>
    <row r="83" spans="3:8" x14ac:dyDescent="0.25">
      <c r="C83">
        <v>42521</v>
      </c>
      <c r="D83" t="s">
        <v>42</v>
      </c>
      <c r="E83" s="10">
        <v>2000</v>
      </c>
      <c r="F83" s="10">
        <v>2000</v>
      </c>
      <c r="G83" s="10">
        <f t="shared" si="5"/>
        <v>2200</v>
      </c>
      <c r="H83" s="10">
        <f t="shared" si="6"/>
        <v>2420</v>
      </c>
    </row>
    <row r="84" spans="3:8" x14ac:dyDescent="0.25">
      <c r="C84">
        <v>425211</v>
      </c>
      <c r="D84" t="s">
        <v>114</v>
      </c>
      <c r="E84" s="10">
        <v>1000</v>
      </c>
      <c r="F84" s="10">
        <v>1000</v>
      </c>
      <c r="G84" s="10">
        <f t="shared" si="5"/>
        <v>1100</v>
      </c>
      <c r="H84" s="10">
        <f t="shared" si="6"/>
        <v>1210</v>
      </c>
    </row>
    <row r="85" spans="3:8" x14ac:dyDescent="0.25">
      <c r="C85">
        <v>42531</v>
      </c>
      <c r="D85" t="s">
        <v>43</v>
      </c>
      <c r="E85" s="10">
        <v>4000</v>
      </c>
      <c r="F85" s="10">
        <v>4000</v>
      </c>
      <c r="G85" s="10">
        <f t="shared" si="5"/>
        <v>4400</v>
      </c>
      <c r="H85" s="10">
        <f t="shared" si="6"/>
        <v>4840</v>
      </c>
    </row>
    <row r="86" spans="3:8" x14ac:dyDescent="0.25">
      <c r="C86">
        <v>42541</v>
      </c>
      <c r="D86" t="s">
        <v>117</v>
      </c>
      <c r="E86" s="10">
        <v>4000</v>
      </c>
      <c r="F86" s="10">
        <v>4000</v>
      </c>
      <c r="G86" s="10">
        <f t="shared" si="5"/>
        <v>4400</v>
      </c>
      <c r="H86" s="10">
        <f t="shared" si="6"/>
        <v>4840</v>
      </c>
    </row>
    <row r="87" spans="3:8" x14ac:dyDescent="0.25">
      <c r="C87">
        <v>425412</v>
      </c>
      <c r="D87" t="s">
        <v>115</v>
      </c>
      <c r="E87" s="10">
        <v>2500</v>
      </c>
      <c r="F87" s="10">
        <v>2500</v>
      </c>
      <c r="G87" s="10">
        <f t="shared" si="5"/>
        <v>2750</v>
      </c>
      <c r="H87" s="10">
        <f t="shared" si="6"/>
        <v>3025</v>
      </c>
    </row>
    <row r="88" spans="3:8" x14ac:dyDescent="0.25">
      <c r="C88">
        <v>42633</v>
      </c>
      <c r="D88" t="s">
        <v>137</v>
      </c>
      <c r="E88" s="10">
        <v>15000</v>
      </c>
      <c r="F88" s="10">
        <v>15000</v>
      </c>
      <c r="G88" s="10">
        <f t="shared" si="5"/>
        <v>16500</v>
      </c>
      <c r="H88" s="10">
        <f t="shared" si="6"/>
        <v>18150</v>
      </c>
    </row>
    <row r="89" spans="3:8" x14ac:dyDescent="0.25">
      <c r="C89">
        <v>42631</v>
      </c>
      <c r="D89" t="s">
        <v>116</v>
      </c>
      <c r="E89" s="10">
        <v>9000</v>
      </c>
      <c r="F89" s="10">
        <v>9000</v>
      </c>
      <c r="G89" s="10">
        <f t="shared" si="5"/>
        <v>9900</v>
      </c>
      <c r="H89" s="10">
        <f t="shared" si="6"/>
        <v>10890</v>
      </c>
    </row>
    <row r="90" spans="3:8" x14ac:dyDescent="0.25">
      <c r="C90">
        <v>42634</v>
      </c>
      <c r="D90" t="s">
        <v>118</v>
      </c>
      <c r="E90" s="10">
        <v>700</v>
      </c>
      <c r="F90" s="10">
        <v>700</v>
      </c>
      <c r="G90" s="10">
        <f t="shared" si="5"/>
        <v>770</v>
      </c>
      <c r="H90" s="10">
        <f t="shared" si="6"/>
        <v>847</v>
      </c>
    </row>
    <row r="91" spans="3:8" x14ac:dyDescent="0.25">
      <c r="C91">
        <v>425512</v>
      </c>
      <c r="D91" t="s">
        <v>119</v>
      </c>
      <c r="E91" s="10">
        <v>132500</v>
      </c>
      <c r="F91" s="10">
        <v>133000</v>
      </c>
      <c r="G91" s="10">
        <f t="shared" si="5"/>
        <v>145750</v>
      </c>
      <c r="H91" s="10">
        <f t="shared" si="6"/>
        <v>160325</v>
      </c>
    </row>
    <row r="92" spans="3:8" x14ac:dyDescent="0.25">
      <c r="C92">
        <v>425513</v>
      </c>
      <c r="D92" t="s">
        <v>120</v>
      </c>
      <c r="E92" s="10">
        <v>2400</v>
      </c>
      <c r="F92" s="10">
        <v>2900</v>
      </c>
      <c r="G92" s="10">
        <f t="shared" si="5"/>
        <v>2640</v>
      </c>
      <c r="H92" s="10">
        <f t="shared" si="6"/>
        <v>2904</v>
      </c>
    </row>
    <row r="93" spans="3:8" x14ac:dyDescent="0.25">
      <c r="C93">
        <v>42561</v>
      </c>
      <c r="D93" t="s">
        <v>121</v>
      </c>
      <c r="E93" s="10">
        <f>E94+E95</f>
        <v>4940</v>
      </c>
      <c r="F93" s="10">
        <v>5000</v>
      </c>
      <c r="G93" s="10">
        <f t="shared" si="5"/>
        <v>5434</v>
      </c>
      <c r="H93" s="10">
        <f t="shared" si="6"/>
        <v>5977.4</v>
      </c>
    </row>
    <row r="94" spans="3:8" x14ac:dyDescent="0.25">
      <c r="C94">
        <v>425612</v>
      </c>
      <c r="D94" t="s">
        <v>122</v>
      </c>
      <c r="E94" s="10">
        <v>140</v>
      </c>
      <c r="F94" s="10">
        <v>100</v>
      </c>
      <c r="G94" s="10">
        <f t="shared" si="5"/>
        <v>154</v>
      </c>
      <c r="H94" s="10">
        <f t="shared" si="6"/>
        <v>169.4</v>
      </c>
    </row>
    <row r="95" spans="3:8" x14ac:dyDescent="0.25">
      <c r="C95">
        <v>425613</v>
      </c>
      <c r="D95" t="s">
        <v>123</v>
      </c>
      <c r="E95" s="10">
        <v>4800</v>
      </c>
      <c r="F95" s="10">
        <v>5000</v>
      </c>
      <c r="G95" s="10">
        <f>E95+E95*2%</f>
        <v>4896</v>
      </c>
      <c r="H95" s="10">
        <f>G95+G95*2%</f>
        <v>4993.92</v>
      </c>
    </row>
    <row r="96" spans="3:8" x14ac:dyDescent="0.25">
      <c r="C96">
        <v>425614</v>
      </c>
      <c r="D96" t="s">
        <v>90</v>
      </c>
      <c r="E96" s="10">
        <v>400</v>
      </c>
      <c r="F96" s="10">
        <v>400</v>
      </c>
      <c r="G96" s="10">
        <f t="shared" ref="G96:G101" si="7">E96+E96*10%</f>
        <v>440</v>
      </c>
      <c r="H96" s="10">
        <f t="shared" ref="H96:H99" si="8">G96+G96*10%</f>
        <v>484</v>
      </c>
    </row>
    <row r="97" spans="1:30" x14ac:dyDescent="0.25">
      <c r="C97">
        <v>425615</v>
      </c>
      <c r="D97" t="s">
        <v>92</v>
      </c>
      <c r="E97" s="10">
        <v>400</v>
      </c>
      <c r="F97" s="10">
        <v>400</v>
      </c>
      <c r="G97" s="10">
        <f t="shared" si="7"/>
        <v>440</v>
      </c>
      <c r="H97" s="10">
        <f t="shared" si="8"/>
        <v>484</v>
      </c>
    </row>
    <row r="98" spans="1:30" x14ac:dyDescent="0.25">
      <c r="C98">
        <v>42571</v>
      </c>
      <c r="D98" t="s">
        <v>44</v>
      </c>
      <c r="E98" s="10">
        <v>100</v>
      </c>
      <c r="F98" s="10">
        <v>100</v>
      </c>
      <c r="G98" s="10">
        <f t="shared" si="7"/>
        <v>110</v>
      </c>
      <c r="H98" s="10">
        <f t="shared" si="8"/>
        <v>121</v>
      </c>
    </row>
    <row r="99" spans="1:30" x14ac:dyDescent="0.25">
      <c r="C99">
        <v>42581</v>
      </c>
      <c r="D99" t="s">
        <v>45</v>
      </c>
      <c r="E99" s="10">
        <v>2000</v>
      </c>
      <c r="F99" s="10">
        <v>2000</v>
      </c>
      <c r="G99" s="10">
        <f t="shared" si="7"/>
        <v>2200</v>
      </c>
      <c r="H99" s="10">
        <f t="shared" si="8"/>
        <v>2420</v>
      </c>
    </row>
    <row r="100" spans="1:30" x14ac:dyDescent="0.25">
      <c r="C100">
        <v>42591</v>
      </c>
      <c r="D100" t="s">
        <v>46</v>
      </c>
      <c r="E100" s="10">
        <v>100</v>
      </c>
      <c r="F100" s="10">
        <v>100</v>
      </c>
      <c r="G100" s="10">
        <f t="shared" si="7"/>
        <v>110</v>
      </c>
      <c r="H100" s="10">
        <f t="shared" ref="H100:H101" si="9">G100+G100*10%</f>
        <v>121</v>
      </c>
    </row>
    <row r="101" spans="1:30" x14ac:dyDescent="0.25">
      <c r="C101">
        <v>425911</v>
      </c>
      <c r="D101" t="s">
        <v>91</v>
      </c>
      <c r="E101" s="10">
        <v>1500</v>
      </c>
      <c r="F101" s="10">
        <v>1500</v>
      </c>
      <c r="G101" s="10">
        <f t="shared" si="7"/>
        <v>1650</v>
      </c>
      <c r="H101" s="10">
        <f t="shared" si="9"/>
        <v>1815</v>
      </c>
    </row>
    <row r="102" spans="1:30" x14ac:dyDescent="0.25">
      <c r="C102">
        <v>42921</v>
      </c>
      <c r="D102" t="s">
        <v>47</v>
      </c>
      <c r="E102" s="10">
        <v>3000</v>
      </c>
      <c r="F102" s="10">
        <v>3000</v>
      </c>
      <c r="G102" s="10">
        <f>E102</f>
        <v>3000</v>
      </c>
      <c r="H102" s="10">
        <f>G102</f>
        <v>3000</v>
      </c>
    </row>
    <row r="103" spans="1:30" x14ac:dyDescent="0.25">
      <c r="C103">
        <v>42931</v>
      </c>
      <c r="D103" t="s">
        <v>48</v>
      </c>
      <c r="E103" s="10">
        <v>200</v>
      </c>
      <c r="F103" s="10">
        <v>200</v>
      </c>
      <c r="G103" s="10">
        <f t="shared" ref="G103:G116" si="10">E103+E103*10%</f>
        <v>220</v>
      </c>
      <c r="H103" s="10">
        <f>G103+G103*10%</f>
        <v>242</v>
      </c>
    </row>
    <row r="104" spans="1:30" x14ac:dyDescent="0.25">
      <c r="C104">
        <v>42941</v>
      </c>
      <c r="D104" t="s">
        <v>49</v>
      </c>
      <c r="E104" s="10">
        <v>200</v>
      </c>
      <c r="F104" s="10">
        <v>200</v>
      </c>
      <c r="G104" s="10">
        <f t="shared" si="10"/>
        <v>220</v>
      </c>
      <c r="H104" s="10">
        <f>G104+G104*10%</f>
        <v>242</v>
      </c>
    </row>
    <row r="105" spans="1:30" x14ac:dyDescent="0.25">
      <c r="C105">
        <v>42953</v>
      </c>
      <c r="D105" t="s">
        <v>50</v>
      </c>
      <c r="E105" s="10">
        <v>1000</v>
      </c>
      <c r="F105" s="10">
        <v>1000</v>
      </c>
      <c r="G105" s="10">
        <f t="shared" si="10"/>
        <v>1100</v>
      </c>
      <c r="H105" s="10">
        <f t="shared" ref="H105:H108" si="11">G105+G105*10%</f>
        <v>1210</v>
      </c>
    </row>
    <row r="106" spans="1:30" x14ac:dyDescent="0.25">
      <c r="C106">
        <v>44311</v>
      </c>
      <c r="D106" t="s">
        <v>124</v>
      </c>
      <c r="E106" s="10">
        <v>1400</v>
      </c>
      <c r="F106" s="10">
        <v>1400</v>
      </c>
      <c r="G106" s="10">
        <f t="shared" si="10"/>
        <v>1540</v>
      </c>
      <c r="H106" s="10">
        <f t="shared" si="11"/>
        <v>1694</v>
      </c>
    </row>
    <row r="107" spans="1:30" x14ac:dyDescent="0.25">
      <c r="C107">
        <v>44331</v>
      </c>
      <c r="D107" t="s">
        <v>51</v>
      </c>
      <c r="E107" s="10">
        <v>10</v>
      </c>
      <c r="F107" s="10">
        <v>50</v>
      </c>
      <c r="G107" s="10">
        <f t="shared" si="10"/>
        <v>11</v>
      </c>
      <c r="H107" s="10">
        <f t="shared" si="11"/>
        <v>12.1</v>
      </c>
    </row>
    <row r="108" spans="1:30" x14ac:dyDescent="0.25">
      <c r="C108">
        <v>44341</v>
      </c>
      <c r="D108" t="s">
        <v>52</v>
      </c>
      <c r="E108" s="10">
        <v>100</v>
      </c>
      <c r="F108" s="10">
        <v>100</v>
      </c>
      <c r="G108" s="10">
        <f t="shared" si="10"/>
        <v>110</v>
      </c>
      <c r="H108" s="10">
        <f t="shared" si="11"/>
        <v>121</v>
      </c>
    </row>
    <row r="109" spans="1:30" x14ac:dyDescent="0.25">
      <c r="C109">
        <v>429112</v>
      </c>
      <c r="D109" t="s">
        <v>125</v>
      </c>
      <c r="E109" s="10">
        <v>1000</v>
      </c>
      <c r="F109" s="10">
        <v>1000</v>
      </c>
      <c r="G109" s="10">
        <f t="shared" si="10"/>
        <v>1100</v>
      </c>
      <c r="H109" s="10">
        <f>G109</f>
        <v>1100</v>
      </c>
    </row>
    <row r="110" spans="1:30" x14ac:dyDescent="0.25">
      <c r="C110">
        <v>429113</v>
      </c>
      <c r="D110" t="s">
        <v>126</v>
      </c>
      <c r="E110" s="10">
        <v>1050</v>
      </c>
      <c r="F110" s="10">
        <v>1000</v>
      </c>
      <c r="G110" s="10">
        <f t="shared" si="10"/>
        <v>1155</v>
      </c>
      <c r="H110" s="10">
        <f t="shared" ref="H110:H116" si="12">G110+G110*10%</f>
        <v>1270.5</v>
      </c>
    </row>
    <row r="111" spans="1:30" x14ac:dyDescent="0.25">
      <c r="C111">
        <v>429114</v>
      </c>
      <c r="D111" t="s">
        <v>127</v>
      </c>
      <c r="E111" s="10">
        <v>200</v>
      </c>
      <c r="F111" s="10">
        <v>200</v>
      </c>
      <c r="G111" s="10">
        <f t="shared" si="10"/>
        <v>220</v>
      </c>
      <c r="H111" s="10">
        <f t="shared" si="12"/>
        <v>242</v>
      </c>
    </row>
    <row r="112" spans="1:30" s="22" customFormat="1" x14ac:dyDescent="0.25">
      <c r="A112" s="21"/>
      <c r="B112" s="22" t="s">
        <v>11</v>
      </c>
      <c r="C112" s="22" t="s">
        <v>75</v>
      </c>
      <c r="E112" s="23">
        <f>E115+E113+E114+E116</f>
        <v>38300</v>
      </c>
      <c r="F112" s="24">
        <v>35000</v>
      </c>
      <c r="G112" s="24">
        <f t="shared" si="10"/>
        <v>42130</v>
      </c>
      <c r="H112" s="24">
        <f t="shared" si="12"/>
        <v>46343</v>
      </c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1:37" s="6" customFormat="1" x14ac:dyDescent="0.25">
      <c r="A113"/>
      <c r="B113"/>
      <c r="C113">
        <v>425211</v>
      </c>
      <c r="D113" t="s">
        <v>88</v>
      </c>
      <c r="E113" s="10">
        <v>1000</v>
      </c>
      <c r="F113" s="10">
        <v>1000</v>
      </c>
      <c r="G113" s="10">
        <f t="shared" si="10"/>
        <v>1100</v>
      </c>
      <c r="H113" s="10">
        <f t="shared" si="12"/>
        <v>1210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7" s="6" customFormat="1" x14ac:dyDescent="0.25">
      <c r="A114"/>
      <c r="B114"/>
      <c r="C114">
        <v>429521</v>
      </c>
      <c r="D114" t="s">
        <v>107</v>
      </c>
      <c r="E114" s="10">
        <v>1000</v>
      </c>
      <c r="F114" s="10">
        <v>1000</v>
      </c>
      <c r="G114" s="10">
        <f t="shared" si="10"/>
        <v>1100</v>
      </c>
      <c r="H114" s="10">
        <f t="shared" si="12"/>
        <v>1210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7" x14ac:dyDescent="0.25">
      <c r="C115">
        <v>425212</v>
      </c>
      <c r="D115" t="s">
        <v>128</v>
      </c>
      <c r="E115" s="10">
        <v>6300</v>
      </c>
      <c r="F115" s="10">
        <v>6000</v>
      </c>
      <c r="G115" s="10">
        <f t="shared" si="10"/>
        <v>6930</v>
      </c>
      <c r="H115" s="10">
        <f t="shared" si="12"/>
        <v>7623</v>
      </c>
    </row>
    <row r="116" spans="1:37" x14ac:dyDescent="0.25">
      <c r="C116">
        <v>4255121</v>
      </c>
      <c r="D116" t="s">
        <v>129</v>
      </c>
      <c r="E116" s="10">
        <v>30000</v>
      </c>
      <c r="F116" s="10">
        <v>30000</v>
      </c>
      <c r="G116" s="10">
        <f t="shared" si="10"/>
        <v>33000</v>
      </c>
      <c r="H116" s="10">
        <f t="shared" si="12"/>
        <v>36300</v>
      </c>
    </row>
    <row r="117" spans="1:37" s="1" customFormat="1" x14ac:dyDescent="0.25">
      <c r="A117"/>
      <c r="B117" s="1" t="s">
        <v>10</v>
      </c>
      <c r="C117" s="1" t="s">
        <v>53</v>
      </c>
      <c r="E117" s="11">
        <f>E118</f>
        <v>500</v>
      </c>
      <c r="F117" s="11">
        <f t="shared" ref="F117:H117" si="13">F118</f>
        <v>500</v>
      </c>
      <c r="G117" s="11">
        <f>G118</f>
        <v>500</v>
      </c>
      <c r="H117" s="11">
        <f t="shared" si="13"/>
        <v>500</v>
      </c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18" spans="1:37" x14ac:dyDescent="0.25">
      <c r="C118">
        <v>429211</v>
      </c>
      <c r="D118" t="s">
        <v>47</v>
      </c>
      <c r="E118" s="10">
        <v>500</v>
      </c>
      <c r="F118" s="10">
        <v>500</v>
      </c>
      <c r="G118" s="10">
        <v>500</v>
      </c>
      <c r="H118" s="10">
        <v>500</v>
      </c>
    </row>
    <row r="119" spans="1:37" s="7" customFormat="1" x14ac:dyDescent="0.25">
      <c r="A119"/>
      <c r="B119" s="7" t="s">
        <v>12</v>
      </c>
      <c r="C119" s="7" t="s">
        <v>54</v>
      </c>
      <c r="E119" s="12">
        <f>E120+E121+E122+E123+E124+E125</f>
        <v>830000</v>
      </c>
      <c r="F119" s="12">
        <f>F120+F121+F122+F123+F124+F125</f>
        <v>829000</v>
      </c>
      <c r="G119" s="12">
        <f>G120+G121+G122+G123+G124+G125</f>
        <v>956213.6</v>
      </c>
      <c r="H119" s="12">
        <f>H120+H121+H122+H123+H124+H125</f>
        <v>1099645.6399999999</v>
      </c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</row>
    <row r="120" spans="1:37" x14ac:dyDescent="0.25">
      <c r="C120">
        <v>41111</v>
      </c>
      <c r="D120" t="s">
        <v>55</v>
      </c>
      <c r="E120" s="10">
        <v>670984</v>
      </c>
      <c r="F120" s="10">
        <v>670000</v>
      </c>
      <c r="G120" s="10">
        <f>E120+E120*15%</f>
        <v>771631.6</v>
      </c>
      <c r="H120" s="10">
        <f t="shared" ref="H120:H125" si="14">G120+G120*15%</f>
        <v>887376.34</v>
      </c>
    </row>
    <row r="121" spans="1:37" x14ac:dyDescent="0.25">
      <c r="C121">
        <v>41131</v>
      </c>
      <c r="D121" t="s">
        <v>56</v>
      </c>
      <c r="E121" s="10">
        <v>7000</v>
      </c>
      <c r="F121" s="10">
        <v>7000</v>
      </c>
      <c r="G121" s="10">
        <f>E121+E121*15%</f>
        <v>8050</v>
      </c>
      <c r="H121" s="10">
        <f t="shared" si="14"/>
        <v>9257.5</v>
      </c>
    </row>
    <row r="122" spans="1:37" x14ac:dyDescent="0.25">
      <c r="C122">
        <v>41211</v>
      </c>
      <c r="D122" t="s">
        <v>57</v>
      </c>
      <c r="E122" s="10">
        <v>40000</v>
      </c>
      <c r="F122" s="10">
        <v>40000</v>
      </c>
      <c r="G122" s="10">
        <f>E122+E122*15%</f>
        <v>46000</v>
      </c>
      <c r="H122" s="10">
        <f t="shared" si="14"/>
        <v>52900</v>
      </c>
    </row>
    <row r="123" spans="1:37" x14ac:dyDescent="0.25">
      <c r="C123">
        <v>41311</v>
      </c>
      <c r="D123" t="s">
        <v>58</v>
      </c>
      <c r="E123" s="10">
        <v>90000</v>
      </c>
      <c r="F123" s="10">
        <v>90000</v>
      </c>
      <c r="G123" s="10">
        <f>E123+E123*15%</f>
        <v>103500</v>
      </c>
      <c r="H123" s="10">
        <f t="shared" si="14"/>
        <v>119025</v>
      </c>
    </row>
    <row r="124" spans="1:37" x14ac:dyDescent="0.25">
      <c r="C124">
        <v>42121</v>
      </c>
      <c r="D124" t="s">
        <v>59</v>
      </c>
      <c r="E124" s="10">
        <v>20000</v>
      </c>
      <c r="F124" s="10">
        <v>20000</v>
      </c>
      <c r="G124" s="10">
        <f>E124+E124*15%</f>
        <v>23000</v>
      </c>
      <c r="H124" s="10">
        <f t="shared" si="14"/>
        <v>26450</v>
      </c>
    </row>
    <row r="125" spans="1:37" x14ac:dyDescent="0.25">
      <c r="C125">
        <v>41341</v>
      </c>
      <c r="D125" t="s">
        <v>76</v>
      </c>
      <c r="E125" s="10">
        <v>2016</v>
      </c>
      <c r="F125" s="10">
        <v>2000</v>
      </c>
      <c r="G125" s="10">
        <v>4032</v>
      </c>
      <c r="H125" s="10">
        <f t="shared" si="14"/>
        <v>4636.8</v>
      </c>
    </row>
    <row r="126" spans="1:37" s="8" customFormat="1" x14ac:dyDescent="0.25">
      <c r="A126"/>
      <c r="B126" s="8" t="s">
        <v>17</v>
      </c>
      <c r="C126" s="8" t="s">
        <v>60</v>
      </c>
      <c r="E126" s="13">
        <f>E127+E128+E129+E130+E131</f>
        <v>215460</v>
      </c>
      <c r="F126" s="13">
        <f t="shared" ref="F126:G126" si="15">F127+F128+F129+F130+F131</f>
        <v>212000</v>
      </c>
      <c r="G126" s="13">
        <f t="shared" si="15"/>
        <v>250706</v>
      </c>
      <c r="H126" s="13">
        <f>H127+H128+H129+H130+H131</f>
        <v>255076.6</v>
      </c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</row>
    <row r="127" spans="1:37" x14ac:dyDescent="0.25">
      <c r="C127">
        <v>411112</v>
      </c>
      <c r="D127" t="s">
        <v>55</v>
      </c>
      <c r="E127" s="10">
        <v>203000</v>
      </c>
      <c r="F127" s="10">
        <v>200000</v>
      </c>
      <c r="G127" s="10">
        <v>237000</v>
      </c>
      <c r="H127" s="10">
        <v>240000</v>
      </c>
    </row>
    <row r="128" spans="1:37" x14ac:dyDescent="0.25">
      <c r="C128">
        <v>411312</v>
      </c>
      <c r="D128" t="s">
        <v>56</v>
      </c>
      <c r="E128" s="10">
        <v>5000</v>
      </c>
      <c r="F128" s="10">
        <v>5000</v>
      </c>
      <c r="G128" s="10">
        <f>E128+E128*10%</f>
        <v>5500</v>
      </c>
      <c r="H128" s="10">
        <f t="shared" ref="H128:H131" si="16">G128+G128*10%</f>
        <v>6050</v>
      </c>
    </row>
    <row r="129" spans="1:37" x14ac:dyDescent="0.25">
      <c r="C129">
        <v>412112</v>
      </c>
      <c r="D129" t="s">
        <v>57</v>
      </c>
      <c r="E129" s="10">
        <v>0</v>
      </c>
      <c r="F129" s="10">
        <f>Tablica1[[#This Row],[2024]]+Tablica1[[#This Row],[2024]]*10%</f>
        <v>0</v>
      </c>
      <c r="G129" s="10">
        <f>E129+E129*10%</f>
        <v>0</v>
      </c>
      <c r="H129" s="10">
        <f t="shared" si="16"/>
        <v>0</v>
      </c>
    </row>
    <row r="130" spans="1:37" x14ac:dyDescent="0.25">
      <c r="C130">
        <v>413112</v>
      </c>
      <c r="D130" t="s">
        <v>58</v>
      </c>
      <c r="E130" s="10">
        <v>4600</v>
      </c>
      <c r="F130" s="10">
        <v>4500</v>
      </c>
      <c r="G130" s="10">
        <f>E130+E130*10%</f>
        <v>5060</v>
      </c>
      <c r="H130" s="10">
        <f t="shared" si="16"/>
        <v>5566</v>
      </c>
    </row>
    <row r="131" spans="1:37" x14ac:dyDescent="0.25">
      <c r="C131">
        <v>421212</v>
      </c>
      <c r="D131" t="s">
        <v>59</v>
      </c>
      <c r="E131" s="10">
        <v>2860</v>
      </c>
      <c r="F131" s="10">
        <v>2500</v>
      </c>
      <c r="G131" s="10">
        <f>E131+E131*10%</f>
        <v>3146</v>
      </c>
      <c r="H131" s="10">
        <f t="shared" si="16"/>
        <v>3460.6</v>
      </c>
    </row>
    <row r="132" spans="1:37" s="1" customFormat="1" x14ac:dyDescent="0.25">
      <c r="A132"/>
      <c r="B132" s="1" t="s">
        <v>10</v>
      </c>
      <c r="C132" s="1" t="s">
        <v>61</v>
      </c>
      <c r="E132" s="11">
        <f>E133+E134+E135+E136+E137+E138</f>
        <v>63038</v>
      </c>
      <c r="F132" s="11">
        <f>F133+F134+F135+F136+F137+F138</f>
        <v>62950</v>
      </c>
      <c r="G132" s="11">
        <f>G133+G134+G135+G136+G137+G138</f>
        <v>63038</v>
      </c>
      <c r="H132" s="11">
        <f t="shared" ref="H132" si="17">H133+H134+H135+H136+H137+H138</f>
        <v>63038</v>
      </c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</row>
    <row r="133" spans="1:37" x14ac:dyDescent="0.25">
      <c r="C133">
        <v>411113</v>
      </c>
      <c r="D133" t="s">
        <v>55</v>
      </c>
      <c r="E133" s="10">
        <v>54400</v>
      </c>
      <c r="F133" s="10">
        <v>55000</v>
      </c>
      <c r="G133" s="10">
        <v>54400</v>
      </c>
      <c r="H133" s="10">
        <v>54400</v>
      </c>
    </row>
    <row r="134" spans="1:37" x14ac:dyDescent="0.25">
      <c r="C134">
        <v>411313</v>
      </c>
      <c r="D134" t="s">
        <v>56</v>
      </c>
      <c r="E134" s="10">
        <v>300</v>
      </c>
      <c r="F134" s="10">
        <v>450</v>
      </c>
      <c r="G134" s="10">
        <v>300</v>
      </c>
      <c r="H134" s="10">
        <v>300</v>
      </c>
    </row>
    <row r="135" spans="1:37" x14ac:dyDescent="0.25">
      <c r="C135">
        <v>412113</v>
      </c>
      <c r="D135" t="s">
        <v>57</v>
      </c>
      <c r="E135" s="10">
        <v>2100</v>
      </c>
      <c r="F135" s="10">
        <v>2000</v>
      </c>
      <c r="G135" s="10">
        <v>2100</v>
      </c>
      <c r="H135" s="10">
        <v>2100</v>
      </c>
    </row>
    <row r="136" spans="1:37" x14ac:dyDescent="0.25">
      <c r="C136">
        <v>413113</v>
      </c>
      <c r="D136" t="s">
        <v>58</v>
      </c>
      <c r="E136" s="10">
        <v>4200</v>
      </c>
      <c r="F136" s="10">
        <v>4000</v>
      </c>
      <c r="G136" s="10">
        <v>4200</v>
      </c>
      <c r="H136" s="10">
        <v>4200</v>
      </c>
    </row>
    <row r="137" spans="1:37" x14ac:dyDescent="0.25">
      <c r="C137">
        <v>421213</v>
      </c>
      <c r="D137" t="s">
        <v>59</v>
      </c>
      <c r="E137" s="10">
        <v>738</v>
      </c>
      <c r="F137" s="10">
        <v>500</v>
      </c>
      <c r="G137" s="10">
        <v>738</v>
      </c>
      <c r="H137" s="10">
        <v>738</v>
      </c>
    </row>
    <row r="138" spans="1:37" x14ac:dyDescent="0.25">
      <c r="C138">
        <v>42573</v>
      </c>
      <c r="D138" t="s">
        <v>44</v>
      </c>
      <c r="E138" s="10">
        <v>1300</v>
      </c>
      <c r="F138" s="10">
        <v>1000</v>
      </c>
      <c r="G138" s="10">
        <v>1300</v>
      </c>
      <c r="H138" s="10">
        <v>1300</v>
      </c>
    </row>
    <row r="139" spans="1:37" s="8" customFormat="1" x14ac:dyDescent="0.25">
      <c r="A139"/>
      <c r="B139" s="8" t="s">
        <v>17</v>
      </c>
      <c r="C139" s="8" t="s">
        <v>62</v>
      </c>
      <c r="E139" s="13">
        <f>E140</f>
        <v>400</v>
      </c>
      <c r="F139" s="13">
        <f t="shared" ref="F139:H139" si="18">F140</f>
        <v>500</v>
      </c>
      <c r="G139" s="13">
        <f t="shared" si="18"/>
        <v>420</v>
      </c>
      <c r="H139" s="13">
        <f t="shared" si="18"/>
        <v>441</v>
      </c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</row>
    <row r="140" spans="1:37" x14ac:dyDescent="0.25">
      <c r="C140">
        <v>422111</v>
      </c>
      <c r="D140" t="s">
        <v>63</v>
      </c>
      <c r="E140" s="10">
        <v>400</v>
      </c>
      <c r="F140" s="10">
        <v>500</v>
      </c>
      <c r="G140" s="10">
        <f>E140+E140*5%</f>
        <v>420</v>
      </c>
      <c r="H140" s="10">
        <f>G140+G140*5%</f>
        <v>441</v>
      </c>
    </row>
    <row r="141" spans="1:37" s="7" customFormat="1" x14ac:dyDescent="0.25">
      <c r="A141"/>
      <c r="B141" s="7" t="s">
        <v>12</v>
      </c>
      <c r="C141" s="7" t="s">
        <v>64</v>
      </c>
      <c r="E141" s="12">
        <f>E142+E143+E144</f>
        <v>57000</v>
      </c>
      <c r="F141" s="12">
        <f>F142+F143+F144</f>
        <v>55500</v>
      </c>
      <c r="G141" s="12">
        <f>G142+G143+G144</f>
        <v>41500</v>
      </c>
      <c r="H141" s="12">
        <f>H142+H143+H144</f>
        <v>43415</v>
      </c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7" x14ac:dyDescent="0.25">
      <c r="C142">
        <v>45211</v>
      </c>
      <c r="D142" t="s">
        <v>77</v>
      </c>
      <c r="E142" s="10">
        <v>41513</v>
      </c>
      <c r="F142" s="10">
        <v>40000</v>
      </c>
      <c r="G142" s="10">
        <v>25464</v>
      </c>
      <c r="H142" s="10">
        <v>26830</v>
      </c>
    </row>
    <row r="143" spans="1:37" x14ac:dyDescent="0.25">
      <c r="C143">
        <v>45212</v>
      </c>
      <c r="D143" t="s">
        <v>78</v>
      </c>
      <c r="E143" s="10">
        <v>487</v>
      </c>
      <c r="F143" s="10">
        <v>500</v>
      </c>
      <c r="G143" s="10">
        <v>536</v>
      </c>
      <c r="H143" s="10">
        <v>585</v>
      </c>
    </row>
    <row r="144" spans="1:37" x14ac:dyDescent="0.25">
      <c r="C144">
        <v>42517</v>
      </c>
      <c r="D144" t="s">
        <v>15</v>
      </c>
      <c r="E144" s="10">
        <v>15000</v>
      </c>
      <c r="F144" s="10">
        <v>15000</v>
      </c>
      <c r="G144" s="10">
        <v>15500</v>
      </c>
      <c r="H144" s="10">
        <v>16000</v>
      </c>
    </row>
    <row r="145" spans="1:37" s="8" customFormat="1" x14ac:dyDescent="0.25">
      <c r="A145"/>
      <c r="B145" s="8" t="s">
        <v>17</v>
      </c>
      <c r="C145" s="8" t="s">
        <v>65</v>
      </c>
      <c r="E145" s="13">
        <f>E146</f>
        <v>3200</v>
      </c>
      <c r="F145" s="13">
        <f>F146</f>
        <v>3500</v>
      </c>
      <c r="G145" s="13">
        <f>G146</f>
        <v>4000</v>
      </c>
      <c r="H145" s="13">
        <f>H146</f>
        <v>4500</v>
      </c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7" x14ac:dyDescent="0.25">
      <c r="C146">
        <v>42592</v>
      </c>
      <c r="D146" t="s">
        <v>50</v>
      </c>
      <c r="E146" s="10">
        <v>3200</v>
      </c>
      <c r="F146" s="10">
        <v>3500</v>
      </c>
      <c r="G146" s="10">
        <v>4000</v>
      </c>
      <c r="H146" s="10">
        <v>4500</v>
      </c>
    </row>
    <row r="147" spans="1:37" s="8" customFormat="1" x14ac:dyDescent="0.25">
      <c r="A147"/>
      <c r="B147" s="8" t="s">
        <v>17</v>
      </c>
      <c r="C147" s="8" t="s">
        <v>66</v>
      </c>
      <c r="E147" s="13">
        <f>E148+E149+E150+E151+E152+E153</f>
        <v>60000</v>
      </c>
      <c r="F147" s="13">
        <f>F148+F149+F150+F151+F152+F153</f>
        <v>57500</v>
      </c>
      <c r="G147" s="13">
        <f>G148+G149+G150+G151+G152+G153</f>
        <v>66092</v>
      </c>
      <c r="H147" s="13">
        <f>H148+H149+H150+H151+H152+H153</f>
        <v>72511.199999999997</v>
      </c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</row>
    <row r="148" spans="1:37" x14ac:dyDescent="0.25">
      <c r="C148">
        <v>411114</v>
      </c>
      <c r="D148" t="s">
        <v>55</v>
      </c>
      <c r="E148" s="10">
        <v>52400</v>
      </c>
      <c r="F148" s="10">
        <v>50000</v>
      </c>
      <c r="G148" s="10">
        <f>E148+E148*8%</f>
        <v>56592</v>
      </c>
      <c r="H148" s="10">
        <f t="shared" ref="H148:H151" si="19">G148+G148*10%</f>
        <v>62251.199999999997</v>
      </c>
    </row>
    <row r="149" spans="1:37" x14ac:dyDescent="0.25">
      <c r="C149">
        <v>411314</v>
      </c>
      <c r="D149" t="s">
        <v>56</v>
      </c>
      <c r="E149" s="10">
        <v>0</v>
      </c>
      <c r="F149" s="10">
        <f>Tablica1[[#This Row],[2024]]+Tablica1[[#This Row],[2024]]*10%</f>
        <v>0</v>
      </c>
      <c r="G149" s="10">
        <f>E149+E149*10%</f>
        <v>0</v>
      </c>
      <c r="H149" s="10">
        <f t="shared" si="19"/>
        <v>0</v>
      </c>
    </row>
    <row r="150" spans="1:37" x14ac:dyDescent="0.25">
      <c r="C150">
        <v>412114</v>
      </c>
      <c r="D150" t="s">
        <v>57</v>
      </c>
      <c r="E150" s="10">
        <v>2400</v>
      </c>
      <c r="F150" s="10">
        <v>2500</v>
      </c>
      <c r="G150" s="10">
        <v>5600</v>
      </c>
      <c r="H150" s="10">
        <f t="shared" si="19"/>
        <v>6160</v>
      </c>
    </row>
    <row r="151" spans="1:37" x14ac:dyDescent="0.25">
      <c r="C151">
        <v>413114</v>
      </c>
      <c r="D151" t="s">
        <v>58</v>
      </c>
      <c r="E151" s="10">
        <v>0</v>
      </c>
      <c r="F151" s="10">
        <v>0</v>
      </c>
      <c r="G151" s="10">
        <v>0</v>
      </c>
      <c r="H151" s="10">
        <f t="shared" si="19"/>
        <v>0</v>
      </c>
    </row>
    <row r="152" spans="1:37" x14ac:dyDescent="0.25">
      <c r="C152">
        <v>421214</v>
      </c>
      <c r="D152" t="s">
        <v>59</v>
      </c>
      <c r="E152" s="10">
        <v>3000</v>
      </c>
      <c r="F152" s="10">
        <v>3000</v>
      </c>
      <c r="G152" s="10">
        <v>3700</v>
      </c>
      <c r="H152" s="10">
        <v>3900</v>
      </c>
    </row>
    <row r="153" spans="1:37" x14ac:dyDescent="0.25">
      <c r="C153">
        <v>425724</v>
      </c>
      <c r="D153" t="s">
        <v>44</v>
      </c>
      <c r="E153" s="10">
        <v>2200</v>
      </c>
      <c r="F153" s="10">
        <v>2000</v>
      </c>
      <c r="G153" s="10">
        <v>200</v>
      </c>
      <c r="H153" s="10">
        <v>200</v>
      </c>
    </row>
    <row r="154" spans="1:37" x14ac:dyDescent="0.25">
      <c r="B154" s="14" t="s">
        <v>27</v>
      </c>
      <c r="C154" s="14" t="s">
        <v>67</v>
      </c>
      <c r="D154" s="14"/>
      <c r="E154" s="15">
        <f>E155+E156+E157+E158+E159</f>
        <v>0</v>
      </c>
      <c r="F154" s="15">
        <f t="shared" ref="F154:H154" si="20">F155+F156+F157+F158+F159</f>
        <v>0</v>
      </c>
      <c r="G154" s="15">
        <f t="shared" si="20"/>
        <v>0</v>
      </c>
      <c r="H154" s="15">
        <f t="shared" si="20"/>
        <v>0</v>
      </c>
    </row>
    <row r="155" spans="1:37" x14ac:dyDescent="0.25">
      <c r="C155">
        <v>411115</v>
      </c>
      <c r="D155" t="s">
        <v>55</v>
      </c>
      <c r="E155" s="10">
        <v>0</v>
      </c>
      <c r="F155" s="10">
        <v>0</v>
      </c>
      <c r="G155" s="10">
        <v>0</v>
      </c>
      <c r="H155" s="10">
        <v>0</v>
      </c>
    </row>
    <row r="156" spans="1:37" x14ac:dyDescent="0.25">
      <c r="C156">
        <v>411315</v>
      </c>
      <c r="D156" t="s">
        <v>56</v>
      </c>
      <c r="E156" s="10">
        <v>0</v>
      </c>
      <c r="F156" s="10">
        <v>0</v>
      </c>
      <c r="G156" s="10">
        <v>0</v>
      </c>
      <c r="H156" s="10">
        <v>0</v>
      </c>
    </row>
    <row r="157" spans="1:37" x14ac:dyDescent="0.25">
      <c r="C157">
        <v>412115</v>
      </c>
      <c r="D157" t="s">
        <v>57</v>
      </c>
      <c r="E157" s="10">
        <v>0</v>
      </c>
      <c r="F157" s="10">
        <v>0</v>
      </c>
      <c r="G157" s="10">
        <v>0</v>
      </c>
      <c r="H157" s="10">
        <v>0</v>
      </c>
    </row>
    <row r="158" spans="1:37" x14ac:dyDescent="0.25">
      <c r="C158">
        <v>413115</v>
      </c>
      <c r="D158" t="s">
        <v>58</v>
      </c>
      <c r="E158" s="10">
        <v>0</v>
      </c>
      <c r="F158" s="10">
        <v>0</v>
      </c>
      <c r="G158" s="10">
        <v>0</v>
      </c>
      <c r="H158" s="10">
        <v>0</v>
      </c>
    </row>
    <row r="159" spans="1:37" x14ac:dyDescent="0.25">
      <c r="C159">
        <v>421215</v>
      </c>
      <c r="D159" t="s">
        <v>59</v>
      </c>
      <c r="E159" s="10">
        <v>0</v>
      </c>
      <c r="F159" s="10">
        <v>0</v>
      </c>
      <c r="G159" s="10">
        <v>0</v>
      </c>
      <c r="H159" s="10">
        <v>0</v>
      </c>
    </row>
    <row r="160" spans="1:37" x14ac:dyDescent="0.25">
      <c r="B160" s="14" t="s">
        <v>27</v>
      </c>
      <c r="C160" s="14" t="s">
        <v>68</v>
      </c>
      <c r="D160" s="14"/>
      <c r="E160" s="15">
        <f>E161+E162+E163</f>
        <v>5000</v>
      </c>
      <c r="F160" s="15">
        <f t="shared" ref="F160:H160" si="21">F161+F162+F163</f>
        <v>4700</v>
      </c>
      <c r="G160" s="15">
        <f t="shared" si="21"/>
        <v>5500</v>
      </c>
      <c r="H160" s="15">
        <f t="shared" si="21"/>
        <v>6050</v>
      </c>
    </row>
    <row r="161" spans="2:8" x14ac:dyDescent="0.25">
      <c r="C161">
        <v>4262111</v>
      </c>
      <c r="D161" t="s">
        <v>69</v>
      </c>
      <c r="E161" s="10">
        <v>1500</v>
      </c>
      <c r="F161" s="10">
        <v>1500</v>
      </c>
      <c r="G161" s="10">
        <f>E161+E161*10%</f>
        <v>1650</v>
      </c>
      <c r="H161" s="10">
        <f>G161+G161*10%</f>
        <v>1815</v>
      </c>
    </row>
    <row r="162" spans="2:8" x14ac:dyDescent="0.25">
      <c r="C162">
        <v>4262142</v>
      </c>
      <c r="D162" t="s">
        <v>70</v>
      </c>
      <c r="E162" s="10">
        <v>3300</v>
      </c>
      <c r="F162" s="10">
        <v>3000</v>
      </c>
      <c r="G162" s="10">
        <f>E162+E162*10%</f>
        <v>3630</v>
      </c>
      <c r="H162" s="10">
        <f>G162+G162*10%</f>
        <v>3993</v>
      </c>
    </row>
    <row r="163" spans="2:8" x14ac:dyDescent="0.25">
      <c r="C163">
        <v>4262162</v>
      </c>
      <c r="D163" t="s">
        <v>71</v>
      </c>
      <c r="E163" s="10">
        <v>200</v>
      </c>
      <c r="F163" s="10">
        <v>200</v>
      </c>
      <c r="G163" s="10">
        <f>E163+E163*10%</f>
        <v>220</v>
      </c>
      <c r="H163" s="10">
        <v>242</v>
      </c>
    </row>
    <row r="164" spans="2:8" x14ac:dyDescent="0.25">
      <c r="B164" s="17" t="s">
        <v>31</v>
      </c>
      <c r="C164" s="17" t="s">
        <v>72</v>
      </c>
      <c r="D164" s="17"/>
      <c r="E164" s="20">
        <f>E165</f>
        <v>1800</v>
      </c>
      <c r="F164" s="20">
        <f t="shared" ref="F164:H164" si="22">F165</f>
        <v>2000</v>
      </c>
      <c r="G164" s="20">
        <f t="shared" si="22"/>
        <v>2000</v>
      </c>
      <c r="H164" s="20">
        <f t="shared" si="22"/>
        <v>2000</v>
      </c>
    </row>
    <row r="165" spans="2:8" x14ac:dyDescent="0.25">
      <c r="C165">
        <v>42954</v>
      </c>
      <c r="D165" t="s">
        <v>50</v>
      </c>
      <c r="E165" s="10">
        <v>1800</v>
      </c>
      <c r="F165" s="10">
        <v>2000</v>
      </c>
      <c r="G165" s="10">
        <v>2000</v>
      </c>
      <c r="H165" s="10">
        <v>2000</v>
      </c>
    </row>
    <row r="166" spans="2:8" x14ac:dyDescent="0.25">
      <c r="B166" s="14" t="s">
        <v>33</v>
      </c>
      <c r="C166" s="14" t="s">
        <v>73</v>
      </c>
      <c r="D166" s="14"/>
      <c r="E166" s="15">
        <f>E167</f>
        <v>36000</v>
      </c>
      <c r="F166" s="15">
        <f>F167</f>
        <v>35000</v>
      </c>
      <c r="G166" s="15">
        <f>G167</f>
        <v>32000</v>
      </c>
      <c r="H166" s="15">
        <f>H167</f>
        <v>20000</v>
      </c>
    </row>
    <row r="167" spans="2:8" x14ac:dyDescent="0.25">
      <c r="C167">
        <v>42955</v>
      </c>
      <c r="D167" t="s">
        <v>50</v>
      </c>
      <c r="E167" s="10">
        <v>36000</v>
      </c>
      <c r="F167" s="10">
        <v>35000</v>
      </c>
      <c r="G167" s="10">
        <v>32000</v>
      </c>
      <c r="H167" s="10">
        <v>20000</v>
      </c>
    </row>
  </sheetData>
  <phoneticPr fontId="7" type="noConversion"/>
  <conditionalFormatting sqref="I78:XFD78 A78:B78 D78">
    <cfRule type="colorScale" priority="12">
      <colorScale>
        <cfvo type="min"/>
        <cfvo type="max"/>
        <color rgb="FFFF7128"/>
        <color rgb="FFFFEF9C"/>
      </colorScale>
    </cfRule>
  </conditionalFormatting>
  <conditionalFormatting sqref="I14:XFD14 A14:F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:XFD15 A15:F15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9:XFD49 A49:F49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G14:H14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5:H15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49:H49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Korisnik1</dc:creator>
  <cp:lastModifiedBy>Korisnik1</cp:lastModifiedBy>
  <cp:lastPrinted>2025-03-27T12:07:27Z</cp:lastPrinted>
  <dcterms:created xsi:type="dcterms:W3CDTF">2015-06-05T18:19:34Z</dcterms:created>
  <dcterms:modified xsi:type="dcterms:W3CDTF">2025-03-27T12:07:35Z</dcterms:modified>
</cp:coreProperties>
</file>